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705" windowWidth="9600" windowHeight="11040"/>
  </bookViews>
  <sheets>
    <sheet name="Приложение 2" sheetId="4" r:id="rId1"/>
    <sheet name="Лист2" sheetId="2" r:id="rId2"/>
    <sheet name="Лист3" sheetId="3" r:id="rId3"/>
  </sheets>
  <definedNames>
    <definedName name="_xlnm.Print_Titles" localSheetId="0">'Приложение 2'!$3:$5</definedName>
    <definedName name="_xlnm.Print_Area" localSheetId="0">'Приложение 2'!$A$1:$L$124</definedName>
  </definedNames>
  <calcPr calcId="144525"/>
</workbook>
</file>

<file path=xl/calcChain.xml><?xml version="1.0" encoding="utf-8"?>
<calcChain xmlns="http://schemas.openxmlformats.org/spreadsheetml/2006/main">
  <c r="G111" i="4" l="1"/>
  <c r="G60" i="4"/>
  <c r="E61" i="4"/>
  <c r="E60" i="4"/>
  <c r="E59" i="4"/>
  <c r="E98" i="4"/>
  <c r="G103" i="4"/>
  <c r="G96" i="4"/>
  <c r="H108" i="4"/>
  <c r="I103" i="4"/>
  <c r="G43" i="4"/>
  <c r="H113" i="4"/>
  <c r="E50" i="4"/>
  <c r="E49" i="4"/>
  <c r="G48" i="4"/>
  <c r="F48" i="4"/>
  <c r="E48" i="4"/>
  <c r="G113" i="4"/>
  <c r="G39" i="4"/>
  <c r="G35" i="4"/>
  <c r="G64" i="4" s="1"/>
  <c r="G120" i="4" s="1"/>
  <c r="G44" i="4"/>
  <c r="G42" i="4"/>
  <c r="G45" i="4"/>
  <c r="F45" i="4"/>
  <c r="E51" i="4"/>
  <c r="E46" i="4"/>
  <c r="E47" i="4"/>
  <c r="F44" i="4"/>
  <c r="I87" i="4"/>
  <c r="H64" i="4"/>
  <c r="L64" i="4"/>
  <c r="K64" i="4"/>
  <c r="J64" i="4"/>
  <c r="I64" i="4"/>
  <c r="G33" i="4"/>
  <c r="E45" i="4"/>
  <c r="F115" i="4"/>
  <c r="G112" i="4"/>
  <c r="F69" i="4"/>
  <c r="F116" i="4"/>
  <c r="G116" i="4"/>
  <c r="H116" i="4"/>
  <c r="I116" i="4"/>
  <c r="J116" i="4"/>
  <c r="K116" i="4"/>
  <c r="L116" i="4"/>
  <c r="G52" i="4"/>
  <c r="H52" i="4"/>
  <c r="I52" i="4"/>
  <c r="J52" i="4"/>
  <c r="K52" i="4"/>
  <c r="L52" i="4"/>
  <c r="I111" i="4"/>
  <c r="F111" i="4"/>
  <c r="E110" i="4"/>
  <c r="E116" i="4"/>
  <c r="F58" i="4"/>
  <c r="I16" i="4"/>
  <c r="H16" i="4"/>
  <c r="G16" i="4"/>
  <c r="G63" i="4"/>
  <c r="G62" i="4" s="1"/>
  <c r="F38" i="4"/>
  <c r="F64" i="4" s="1"/>
  <c r="L55" i="4"/>
  <c r="K55" i="4"/>
  <c r="J55" i="4"/>
  <c r="I55" i="4"/>
  <c r="H55" i="4"/>
  <c r="G55" i="4"/>
  <c r="F55" i="4"/>
  <c r="F52" i="4"/>
  <c r="E56" i="4"/>
  <c r="F70" i="4"/>
  <c r="I112" i="4"/>
  <c r="H112" i="4"/>
  <c r="F112" i="4"/>
  <c r="I113" i="4"/>
  <c r="F113" i="4"/>
  <c r="F79" i="4"/>
  <c r="F16" i="4"/>
  <c r="F63" i="4"/>
  <c r="F117" i="4"/>
  <c r="E55" i="4"/>
  <c r="L57" i="4"/>
  <c r="K57" i="4"/>
  <c r="J57" i="4"/>
  <c r="F57" i="4"/>
  <c r="E41" i="4"/>
  <c r="E58" i="4"/>
  <c r="E57" i="4" s="1"/>
  <c r="G104" i="4"/>
  <c r="G102" i="4"/>
  <c r="F12" i="4"/>
  <c r="E13" i="4"/>
  <c r="E14" i="4"/>
  <c r="L12" i="4"/>
  <c r="L63" i="4"/>
  <c r="K12" i="4"/>
  <c r="K63" i="4"/>
  <c r="J12" i="4"/>
  <c r="J63" i="4"/>
  <c r="I12" i="4"/>
  <c r="I63" i="4"/>
  <c r="H12" i="4"/>
  <c r="H63" i="4"/>
  <c r="G12" i="4"/>
  <c r="G101" i="4"/>
  <c r="E63" i="4"/>
  <c r="E12" i="4"/>
  <c r="I96" i="4"/>
  <c r="J96" i="4"/>
  <c r="K96" i="4"/>
  <c r="L96" i="4"/>
  <c r="F96" i="4"/>
  <c r="E97" i="4"/>
  <c r="E96" i="4"/>
  <c r="F108" i="4"/>
  <c r="G117" i="4"/>
  <c r="G115" i="4"/>
  <c r="G114" i="4" s="1"/>
  <c r="G118" i="4" s="1"/>
  <c r="G121" i="4"/>
  <c r="H115" i="4"/>
  <c r="I115" i="4"/>
  <c r="J115" i="4"/>
  <c r="K115" i="4"/>
  <c r="L115" i="4"/>
  <c r="J117" i="4"/>
  <c r="K117" i="4"/>
  <c r="L117" i="4"/>
  <c r="E115" i="4"/>
  <c r="F114" i="4"/>
  <c r="E109" i="4"/>
  <c r="E68" i="4"/>
  <c r="E17" i="4"/>
  <c r="G15" i="4"/>
  <c r="E10" i="4"/>
  <c r="L62" i="4"/>
  <c r="K62" i="4"/>
  <c r="H62" i="4"/>
  <c r="J62" i="4"/>
  <c r="I62" i="4"/>
  <c r="E54" i="4"/>
  <c r="E53" i="4"/>
  <c r="E44" i="4"/>
  <c r="E43" i="4"/>
  <c r="E40" i="4"/>
  <c r="E38" i="4"/>
  <c r="E37" i="4"/>
  <c r="E35" i="4"/>
  <c r="E34" i="4"/>
  <c r="E32" i="4"/>
  <c r="E31" i="4"/>
  <c r="E29" i="4"/>
  <c r="E28" i="4"/>
  <c r="E26" i="4"/>
  <c r="E25" i="4"/>
  <c r="E23" i="4"/>
  <c r="E22" i="4"/>
  <c r="E20" i="4"/>
  <c r="E19" i="4"/>
  <c r="E16" i="4"/>
  <c r="E15" i="4"/>
  <c r="E11" i="4"/>
  <c r="E9" i="4"/>
  <c r="J108" i="4"/>
  <c r="G108" i="4"/>
  <c r="L108" i="4"/>
  <c r="K108" i="4"/>
  <c r="L77" i="4"/>
  <c r="L83" i="4"/>
  <c r="K77" i="4"/>
  <c r="K83" i="4"/>
  <c r="I77" i="4"/>
  <c r="I83" i="4"/>
  <c r="J77" i="4"/>
  <c r="J83" i="4"/>
  <c r="H77" i="4"/>
  <c r="G77" i="4"/>
  <c r="G82" i="4"/>
  <c r="H82" i="4"/>
  <c r="I82" i="4"/>
  <c r="L82" i="4"/>
  <c r="K82" i="4"/>
  <c r="F83" i="4"/>
  <c r="F82" i="4"/>
  <c r="F77" i="4"/>
  <c r="E78" i="4"/>
  <c r="F87" i="4"/>
  <c r="H83" i="4"/>
  <c r="E80" i="4"/>
  <c r="E79" i="4"/>
  <c r="L73" i="4"/>
  <c r="K73" i="4"/>
  <c r="I73" i="4"/>
  <c r="J73" i="4"/>
  <c r="H73" i="4"/>
  <c r="G73" i="4"/>
  <c r="G72" i="4"/>
  <c r="E70" i="4"/>
  <c r="E69" i="4"/>
  <c r="F21" i="4"/>
  <c r="K15" i="4"/>
  <c r="J15" i="4"/>
  <c r="I15" i="4"/>
  <c r="H15" i="4"/>
  <c r="F15" i="4"/>
  <c r="G83" i="4"/>
  <c r="E100" i="4"/>
  <c r="F102" i="4"/>
  <c r="F121" i="4"/>
  <c r="F103" i="4"/>
  <c r="F104" i="4"/>
  <c r="J82" i="4"/>
  <c r="F73" i="4"/>
  <c r="L72" i="4"/>
  <c r="K72" i="4"/>
  <c r="J72" i="4"/>
  <c r="I72" i="4"/>
  <c r="H72" i="4"/>
  <c r="F72" i="4"/>
  <c r="G87" i="4"/>
  <c r="H87" i="4"/>
  <c r="E88" i="4"/>
  <c r="E89" i="4"/>
  <c r="E92" i="4"/>
  <c r="F91" i="4"/>
  <c r="G91" i="4"/>
  <c r="G119" i="4"/>
  <c r="H91" i="4"/>
  <c r="I91" i="4"/>
  <c r="J91" i="4"/>
  <c r="K91" i="4"/>
  <c r="L91" i="4"/>
  <c r="F92" i="4"/>
  <c r="G92" i="4"/>
  <c r="H92" i="4"/>
  <c r="I92" i="4"/>
  <c r="J92" i="4"/>
  <c r="K92" i="4"/>
  <c r="L92" i="4"/>
  <c r="F119" i="4"/>
  <c r="K81" i="4"/>
  <c r="I90" i="4"/>
  <c r="E87" i="4"/>
  <c r="G71" i="4"/>
  <c r="H117" i="4"/>
  <c r="E73" i="4"/>
  <c r="I108" i="4"/>
  <c r="I117" i="4"/>
  <c r="I114" i="4"/>
  <c r="E30" i="4"/>
  <c r="E52" i="4"/>
  <c r="E27" i="4"/>
  <c r="E18" i="4"/>
  <c r="E24" i="4"/>
  <c r="E39" i="4"/>
  <c r="E33" i="4"/>
  <c r="E21" i="4"/>
  <c r="E36" i="4"/>
  <c r="E42" i="4"/>
  <c r="K114" i="4"/>
  <c r="G81" i="4"/>
  <c r="L81" i="4"/>
  <c r="I71" i="4"/>
  <c r="J114" i="4"/>
  <c r="E77" i="4"/>
  <c r="I81" i="4"/>
  <c r="E83" i="4"/>
  <c r="H81" i="4"/>
  <c r="F71" i="4"/>
  <c r="F101" i="4"/>
  <c r="E72" i="4"/>
  <c r="L114" i="4"/>
  <c r="F81" i="4"/>
  <c r="E82" i="4"/>
  <c r="J71" i="4"/>
  <c r="H71" i="4"/>
  <c r="H90" i="4"/>
  <c r="G90" i="4"/>
  <c r="E111" i="4"/>
  <c r="E108" i="4"/>
  <c r="E91" i="4"/>
  <c r="E90" i="4"/>
  <c r="J81" i="4"/>
  <c r="K90" i="4"/>
  <c r="J90" i="4"/>
  <c r="L90" i="4"/>
  <c r="K71" i="4"/>
  <c r="L71" i="4"/>
  <c r="F90" i="4"/>
  <c r="I9" i="4"/>
  <c r="F42" i="4"/>
  <c r="L42" i="4"/>
  <c r="K42" i="4"/>
  <c r="I42" i="4"/>
  <c r="J42" i="4"/>
  <c r="H42" i="4"/>
  <c r="L104" i="4"/>
  <c r="L103" i="4"/>
  <c r="L119" i="4"/>
  <c r="L102" i="4"/>
  <c r="L121" i="4"/>
  <c r="K104" i="4"/>
  <c r="K103" i="4"/>
  <c r="K119" i="4"/>
  <c r="K102" i="4"/>
  <c r="K121" i="4"/>
  <c r="I104" i="4"/>
  <c r="I119" i="4"/>
  <c r="I102" i="4"/>
  <c r="I121" i="4"/>
  <c r="J104" i="4"/>
  <c r="J103" i="4"/>
  <c r="J119" i="4"/>
  <c r="J102" i="4"/>
  <c r="J121" i="4"/>
  <c r="H104" i="4"/>
  <c r="H103" i="4"/>
  <c r="H9" i="4"/>
  <c r="L15" i="4"/>
  <c r="H119" i="4"/>
  <c r="M119" i="4"/>
  <c r="E103" i="4"/>
  <c r="E119" i="4"/>
  <c r="E104" i="4"/>
  <c r="E117" i="4"/>
  <c r="E114" i="4"/>
  <c r="H114" i="4"/>
  <c r="H120" i="4"/>
  <c r="E81" i="4"/>
  <c r="K120" i="4"/>
  <c r="I120" i="4"/>
  <c r="J101" i="4"/>
  <c r="L120" i="4"/>
  <c r="J120" i="4"/>
  <c r="E71" i="4"/>
  <c r="K101" i="4"/>
  <c r="K118" i="4"/>
  <c r="I101" i="4"/>
  <c r="L101" i="4"/>
  <c r="L118" i="4"/>
  <c r="J118" i="4"/>
  <c r="I118" i="4"/>
  <c r="F9" i="4"/>
  <c r="F39" i="4"/>
  <c r="F36" i="4"/>
  <c r="E113" i="4"/>
  <c r="E112" i="4"/>
  <c r="G18" i="4"/>
  <c r="F33" i="4"/>
  <c r="F30" i="4"/>
  <c r="F27" i="4"/>
  <c r="F24" i="4"/>
  <c r="H102" i="4"/>
  <c r="H101" i="4"/>
  <c r="H118" i="4"/>
  <c r="H121" i="4"/>
  <c r="M121" i="4"/>
  <c r="E102" i="4"/>
  <c r="E121" i="4"/>
  <c r="E101" i="4"/>
  <c r="E64" i="4" l="1"/>
  <c r="E120" i="4" s="1"/>
  <c r="F62" i="4"/>
  <c r="F118" i="4" s="1"/>
  <c r="M118" i="4" s="1"/>
  <c r="F120" i="4"/>
  <c r="M120" i="4" s="1"/>
  <c r="E62" i="4" l="1"/>
  <c r="E118" i="4" s="1"/>
</calcChain>
</file>

<file path=xl/sharedStrings.xml><?xml version="1.0" encoding="utf-8"?>
<sst xmlns="http://schemas.openxmlformats.org/spreadsheetml/2006/main" count="228" uniqueCount="113">
  <si>
    <t>Цель «Обеспечение населения Белоярского района коммунальными услугами нормативного качества, обеспечение надежной и эффективной работы коммунальной инфраструктуры»</t>
  </si>
  <si>
    <t>1.1.</t>
  </si>
  <si>
    <t>УЖКХ</t>
  </si>
  <si>
    <t>Всего:</t>
  </si>
  <si>
    <t>бюджет автономного округа</t>
  </si>
  <si>
    <t>бюджет Белоярского района</t>
  </si>
  <si>
    <t>1.2.</t>
  </si>
  <si>
    <t>Разработка схем водоснабжения и водоотведения</t>
  </si>
  <si>
    <t>Итого по подпрограмме 1</t>
  </si>
  <si>
    <t xml:space="preserve">Подпрограмма 2 «Энергосбережение и повышение энергетической эффективности» </t>
  </si>
  <si>
    <t>1.3.</t>
  </si>
  <si>
    <t>1.4.</t>
  </si>
  <si>
    <t>1.5.</t>
  </si>
  <si>
    <t>1.6.</t>
  </si>
  <si>
    <t>УКС</t>
  </si>
  <si>
    <t>Реконструкция водоочистных сооружений КС Сорумская в п.Сорум Белоярского района, первая очередь. Строительство водоочистных сооружений в п. Сорум (ВОС)</t>
  </si>
  <si>
    <t>1.7.</t>
  </si>
  <si>
    <t>Реконструкция сетей тепловодоснабжения микрорайона №3 в г. Белоярский. Третий этап</t>
  </si>
  <si>
    <t>1.8.</t>
  </si>
  <si>
    <t>1.9.</t>
  </si>
  <si>
    <t>Подпрограмма 1 «Модернизация и реформирование жилищно-коммунального комплекса Белоярского района»</t>
  </si>
  <si>
    <t>Наименование мероприятий муниципальной программы</t>
  </si>
  <si>
    <t>п/п</t>
  </si>
  <si>
    <t>Ответственный исполнитель, соисполнитель муниципальной программы (получатель бюджетных средств)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</si>
  <si>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</si>
  <si>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</si>
  <si>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</si>
  <si>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в том числе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</si>
  <si>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</si>
  <si>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</si>
  <si>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</si>
  <si>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</si>
  <si>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</si>
  <si>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</si>
  <si>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</si>
  <si>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2.1.</t>
  </si>
  <si>
    <t xml:space="preserve">Выполнение работ по обслуживанию и замене натриевых ламп высокого давления типа ДНаТ на светодиодные лампы на сети уличного освещения в городе Белоярский
</t>
  </si>
  <si>
    <t>Итого по подпрограмме 2</t>
  </si>
  <si>
    <t xml:space="preserve">Подпрограмма 3 «Наш дом » </t>
  </si>
  <si>
    <t>Задача 3 « Проведение капитального ремонта многоквартирных домов, в том числе для  существенного повышения их энергетической эффективности ».</t>
  </si>
  <si>
    <t>3.1.</t>
  </si>
  <si>
    <t>3.2.</t>
  </si>
  <si>
    <t xml:space="preserve">Капитальный ремонт МКД город Белоярский </t>
  </si>
  <si>
    <t>Итого по подпрограмме 3</t>
  </si>
  <si>
    <t>Подпрограмма 5 «Проведение капитального ремонта многоквартирных домов»</t>
  </si>
  <si>
    <t>5.1.</t>
  </si>
  <si>
    <t>Итого по подпрограмме 5</t>
  </si>
  <si>
    <t>Подпрограмма 6 «Переселение граждан из аварийного жилищного фонда»</t>
  </si>
  <si>
    <t>Задача 6 «Переселение жителей каждого отдельно взятого аварийного дома в предельно сжатые сроки».</t>
  </si>
  <si>
    <t xml:space="preserve">Переселение граждан из аварийного жилищного фонда </t>
  </si>
  <si>
    <t>6.1.</t>
  </si>
  <si>
    <t>Итого по подпрограмме 6</t>
  </si>
  <si>
    <t>Задача 7: Организация озеленения территории для обеспечения благоприятных, культурных условий жизни граждан, создания условий для обеспечения бесперебойной работы наружного освещения улиц и дорог в темное время суток, оказание услуг по погребению в соответствии с гарантированным перечнем, содержанию в исправном состоянии зданий и инженерных сооружений межпоселенческих мест захоронений на территории городского поселения Белоярский</t>
  </si>
  <si>
    <t>Организация благоустройства и озеленения территории городского поселения Белоярский</t>
  </si>
  <si>
    <t>Техническая эксплуатация, содержание, ремонт и организация энергоснабжения сети уличного освещения на территории городского поселения Белоярский</t>
  </si>
  <si>
    <t>Содержание и благоустройство межпоселенческих мест захоронений на территории Белоярского района</t>
  </si>
  <si>
    <t>7.1.</t>
  </si>
  <si>
    <t>7.2.</t>
  </si>
  <si>
    <t>7.3.</t>
  </si>
  <si>
    <t>Итого по подпрограмме 7</t>
  </si>
  <si>
    <t>Итого по муниципальной программе</t>
  </si>
  <si>
    <t xml:space="preserve">Задача 2:"Развитие энергосбережения и повышение энергоэффективности" </t>
  </si>
  <si>
    <t>Цель: "Улучшение технического состояния многоквартирных домов, повышение их энергетической эффективности"</t>
  </si>
  <si>
    <t>Цели: "Создание безопасных и благоприятных условий проживания граждан, повышения качества реформирования жилищно-коммунального хозяйства, формирования эффективных механизмов управления жилищным фондом, внедрения ресурсосберегающих технологий,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многоквартирных домов, создание института эффективных собственников жилья"</t>
  </si>
  <si>
    <t>Задача 5: "Проведение капитального ремонта многоквартирных домов, в том числе для существенного повышения их энергетической эффективности"</t>
  </si>
  <si>
    <t>Цель: "Улучшение жилищных условий граждан, проживающих  на территории Белоярского района в многоквартирных жилых домах, признанных в установленном порядке аварийными"</t>
  </si>
  <si>
    <t>бюджет федеральный</t>
  </si>
  <si>
    <t>Цель: "Развитие и совершенствование объектов благоустройства городского поселения Белоярский"</t>
  </si>
  <si>
    <t>2.2.</t>
  </si>
  <si>
    <t>Выполнение работ по ремонту уличного освещения</t>
  </si>
  <si>
    <t>Цель: "Энергосбережение и повышение энергоэффективности в организациях бюджетной сферы.
 Энергосбережение и повышения энергетической эффективности в жилищном фонде,  в системах коммунальной инфраструктуры и в транспортном комплексе".</t>
  </si>
  <si>
    <t xml:space="preserve">Капитальный ремонт МКД </t>
  </si>
  <si>
    <t>2.3.</t>
  </si>
  <si>
    <t xml:space="preserve">федеральный бюджет </t>
  </si>
  <si>
    <t xml:space="preserve">
Основные мероприятия муниципальной программы Белоярского района 
«Развитие жилищно-коммунального комплекса и повышение энергетической эффективности в Белоярском районе на 2014 – 2020 годы»
</t>
  </si>
  <si>
    <t>Компенсация транспортных расходов, предусмотренная в соответствии с государственной поддержкой досрочного завоза продукции (товаров)</t>
  </si>
  <si>
    <t>ОМЗ</t>
  </si>
  <si>
    <t>УЖКХ, УКС</t>
  </si>
  <si>
    <t>Проведение капитального ремонта сетей ТВС в городском поселении Белоярский, находящихся в собственности Белоярского района</t>
  </si>
  <si>
    <t>Реконструкция сетей ТВС (ПИР), находящихся в собственности Белоярского района</t>
  </si>
  <si>
    <t>Капитальный ремонт КНС №1 в п.Верхнеказымский (собственность Белоярского района)</t>
  </si>
  <si>
    <t xml:space="preserve">Организация и проведение региональных конкурсов в области энергосбережения и сфере жилищно-коммунального комплекса
</t>
  </si>
  <si>
    <t xml:space="preserve">Капитальный ремонт дворовых территорий многоквартирных домов город Белоярский </t>
  </si>
  <si>
    <t>1.10</t>
  </si>
  <si>
    <t>1.11</t>
  </si>
  <si>
    <t>1.12</t>
  </si>
  <si>
    <t>1.13</t>
  </si>
  <si>
    <t>1.14</t>
  </si>
  <si>
    <t>1.15</t>
  </si>
  <si>
    <t>КФ</t>
  </si>
  <si>
    <t>Подпрограмма 7 «Содержание объектов внешнего благоустройства муниципальной собственности на территории городского поселения Белоярский»</t>
  </si>
  <si>
    <t>Предоставление иных межбюджетных трансфертов бюджетам поселений на капитальный ремонт (с заменой) газопроводов, систем теплоснабжения, водоснабжения и водоотведения для подготовки к осенне-зимнему периоду, в том числе:</t>
  </si>
  <si>
    <t>1.12.1</t>
  </si>
  <si>
    <t>1.12.3</t>
  </si>
  <si>
    <t>Капитальный ремонт сети ТВС г.Белоярский</t>
  </si>
  <si>
    <t>Капитальный ремонт котельной с заменой сетевых насосов в сельском поселении Верхнеказымский</t>
  </si>
  <si>
    <t>1.12.2.</t>
  </si>
  <si>
    <t>Капитальный ремонт котельной с заменой котлоагрегатов в сельском поселении Казым</t>
  </si>
  <si>
    <t>УКС, КМС</t>
  </si>
  <si>
    <t>*</t>
  </si>
  <si>
    <t>остаток средств 2014 года, подлежащий возврату в бюджет Муниципального образования.</t>
  </si>
  <si>
    <r>
      <t>31 256,5</t>
    </r>
    <r>
      <rPr>
        <sz val="8"/>
        <color indexed="8"/>
        <rFont val="Calibri"/>
        <family val="2"/>
        <charset val="204"/>
      </rPr>
      <t>*</t>
    </r>
  </si>
  <si>
    <t>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</t>
  </si>
  <si>
    <t>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</t>
  </si>
  <si>
    <t>Реализация мероприятий п/п "Обеспечение равных прав потребителей на получение энергетических ресурсов"</t>
  </si>
  <si>
    <t>Задача 1: "Повышение эффективности, качества и надежности поставки коммунальных ресурсов"</t>
  </si>
  <si>
    <t>Строительство канализационной насосной станции № 4 по ул.Набережная в г. Белоярский</t>
  </si>
  <si>
    <t>Строительство блочной газовой котельной в районе СУ-926 г. Белоярский</t>
  </si>
  <si>
    <t>Строительство канализационных очистных сооружениий в с.Казым.</t>
  </si>
  <si>
    <t>Строительство канализационных очистных сооружений в п.Сорум.</t>
  </si>
  <si>
    <t>1.16</t>
  </si>
  <si>
    <t>Работы по расчету платы за текущий ремонт и содержание общего имущества в многоквартирном доме</t>
  </si>
  <si>
    <t>ПРИЛОЖЕНИЕ 1 
к постановлению администрации
Белоярского района
от 25 июня 2015  года № 764       
ПРИЛОЖЕНИЕ 2
к муниципальной программе Белоярского района 
«Развитие жилищно-коммунального комплекса и повышение энергетической эффективности в Белоярском районе на 2014 – 2020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</si>
</sst>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0" fillId="3" borderId="0" xfId="0" applyFill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165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" fontId="0" fillId="2" borderId="0" xfId="0" applyNumberFormat="1" applyFill="1"/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Border="1"/>
    <xf numFmtId="0" fontId="0" fillId="0" borderId="0" xfId="0" applyFont="1" applyBorder="1"/>
    <xf numFmtId="0" fontId="0" fillId="0" borderId="3" xfId="0" applyBorder="1"/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 wrapText="1"/>
    </xf>
    <xf numFmtId="4" fontId="0" fillId="3" borderId="0" xfId="0" applyNumberFormat="1" applyFill="1"/>
    <xf numFmtId="165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0" fillId="2" borderId="1" xfId="0" applyFill="1" applyBorder="1"/>
    <xf numFmtId="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4" xfId="0" applyFont="1" applyFill="1" applyBorder="1"/>
    <xf numFmtId="0" fontId="5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165" fontId="1" fillId="2" borderId="6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165" fontId="1" fillId="2" borderId="6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1" fillId="2" borderId="7" xfId="0" applyNumberFormat="1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/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" fontId="1" fillId="2" borderId="6" xfId="0" applyNumberFormat="1" applyFont="1" applyFill="1" applyBorder="1" applyAlignment="1">
      <alignment horizontal="center" vertical="center"/>
    </xf>
    <xf numFmtId="16" fontId="1" fillId="2" borderId="11" xfId="0" applyNumberFormat="1" applyFont="1" applyFill="1" applyBorder="1" applyAlignment="1">
      <alignment horizontal="center" vertical="center"/>
    </xf>
    <xf numFmtId="16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16" fontId="1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4"/>
  <sheetViews>
    <sheetView tabSelected="1" view="pageBreakPreview" zoomScale="115" zoomScaleNormal="100" zoomScaleSheetLayoutView="115" workbookViewId="0">
      <selection activeCell="I1" sqref="I1:L1"/>
    </sheetView>
  </sheetViews>
  <sheetFormatPr defaultRowHeight="15" x14ac:dyDescent="0.25"/>
  <cols>
    <col min="2" max="2" width="41.28515625" customWidth="1"/>
    <col min="3" max="3" width="13.28515625" customWidth="1"/>
    <col min="4" max="4" width="23.140625" customWidth="1"/>
    <col min="5" max="5" width="14.7109375" customWidth="1"/>
    <col min="6" max="6" width="12.5703125" customWidth="1"/>
    <col min="7" max="7" width="10" bestFit="1" customWidth="1"/>
    <col min="13" max="13" width="19.28515625" customWidth="1"/>
    <col min="14" max="14" width="16.85546875" customWidth="1"/>
    <col min="15" max="15" width="12.7109375" customWidth="1"/>
  </cols>
  <sheetData>
    <row r="1" spans="1:12" ht="117.75" customHeight="1" x14ac:dyDescent="0.25">
      <c r="F1" s="1"/>
      <c r="I1" s="83" t="s">
        <v>112</v>
      </c>
      <c r="J1" s="83"/>
      <c r="K1" s="83"/>
      <c r="L1" s="83"/>
    </row>
    <row r="2" spans="1:12" ht="60" customHeight="1" x14ac:dyDescent="0.25">
      <c r="A2" s="87" t="s">
        <v>74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x14ac:dyDescent="0.25">
      <c r="A3" s="85" t="s">
        <v>22</v>
      </c>
      <c r="B3" s="85" t="s">
        <v>21</v>
      </c>
      <c r="C3" s="85" t="s">
        <v>23</v>
      </c>
      <c r="D3" s="85" t="s">
        <v>24</v>
      </c>
      <c r="E3" s="85" t="s">
        <v>26</v>
      </c>
      <c r="F3" s="85"/>
      <c r="G3" s="85"/>
      <c r="H3" s="85"/>
      <c r="I3" s="85"/>
      <c r="J3" s="85"/>
      <c r="K3" s="85"/>
      <c r="L3" s="85"/>
    </row>
    <row r="4" spans="1:12" x14ac:dyDescent="0.25">
      <c r="A4" s="85"/>
      <c r="B4" s="85"/>
      <c r="C4" s="85"/>
      <c r="D4" s="85"/>
      <c r="E4" s="85" t="s">
        <v>25</v>
      </c>
      <c r="F4" s="85" t="s">
        <v>27</v>
      </c>
      <c r="G4" s="85"/>
      <c r="H4" s="85"/>
      <c r="I4" s="85"/>
      <c r="J4" s="85"/>
      <c r="K4" s="85"/>
      <c r="L4" s="85"/>
    </row>
    <row r="5" spans="1:12" ht="62.25" customHeight="1" x14ac:dyDescent="0.25">
      <c r="A5" s="85"/>
      <c r="B5" s="85"/>
      <c r="C5" s="85"/>
      <c r="D5" s="85"/>
      <c r="E5" s="85"/>
      <c r="F5" s="42" t="s">
        <v>28</v>
      </c>
      <c r="G5" s="42" t="s">
        <v>29</v>
      </c>
      <c r="H5" s="42" t="s">
        <v>30</v>
      </c>
      <c r="I5" s="42" t="s">
        <v>31</v>
      </c>
      <c r="J5" s="42" t="s">
        <v>32</v>
      </c>
      <c r="K5" s="42" t="s">
        <v>33</v>
      </c>
      <c r="L5" s="42" t="s">
        <v>34</v>
      </c>
    </row>
    <row r="6" spans="1:12" x14ac:dyDescent="0.25">
      <c r="A6" s="89" t="s">
        <v>20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25">
      <c r="A7" s="84" t="s">
        <v>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x14ac:dyDescent="0.25">
      <c r="A8" s="84" t="s">
        <v>105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x14ac:dyDescent="0.25">
      <c r="A9" s="85" t="s">
        <v>1</v>
      </c>
      <c r="B9" s="86" t="s">
        <v>78</v>
      </c>
      <c r="C9" s="85" t="s">
        <v>2</v>
      </c>
      <c r="D9" s="2" t="s">
        <v>3</v>
      </c>
      <c r="E9" s="7">
        <f>SUM(E10:E11)</f>
        <v>99293.8</v>
      </c>
      <c r="F9" s="8">
        <f>F11+F10</f>
        <v>0</v>
      </c>
      <c r="G9" s="8">
        <v>0</v>
      </c>
      <c r="H9" s="13">
        <f>H10+H11</f>
        <v>49117.1</v>
      </c>
      <c r="I9" s="13">
        <f>I11+I10</f>
        <v>42076.700000000004</v>
      </c>
      <c r="J9" s="13">
        <v>2600</v>
      </c>
      <c r="K9" s="13">
        <v>2700</v>
      </c>
      <c r="L9" s="13">
        <v>2800</v>
      </c>
    </row>
    <row r="10" spans="1:12" x14ac:dyDescent="0.25">
      <c r="A10" s="85"/>
      <c r="B10" s="86"/>
      <c r="C10" s="85"/>
      <c r="D10" s="2" t="s">
        <v>4</v>
      </c>
      <c r="E10" s="7">
        <f>SUM(F10:L10)</f>
        <v>86634.1</v>
      </c>
      <c r="F10" s="8">
        <v>0</v>
      </c>
      <c r="G10" s="8">
        <v>0</v>
      </c>
      <c r="H10" s="13">
        <v>46661.2</v>
      </c>
      <c r="I10" s="13">
        <v>39972.9</v>
      </c>
      <c r="J10" s="8">
        <v>0</v>
      </c>
      <c r="K10" s="8">
        <v>0</v>
      </c>
      <c r="L10" s="8">
        <v>0</v>
      </c>
    </row>
    <row r="11" spans="1:12" x14ac:dyDescent="0.25">
      <c r="A11" s="85"/>
      <c r="B11" s="86"/>
      <c r="C11" s="85"/>
      <c r="D11" s="2" t="s">
        <v>5</v>
      </c>
      <c r="E11" s="7">
        <f>SUM(F11:L11)</f>
        <v>12659.7</v>
      </c>
      <c r="F11" s="8">
        <v>0</v>
      </c>
      <c r="G11" s="8">
        <v>0</v>
      </c>
      <c r="H11" s="13">
        <v>2455.9</v>
      </c>
      <c r="I11" s="13">
        <v>2103.8000000000002</v>
      </c>
      <c r="J11" s="13">
        <v>2600</v>
      </c>
      <c r="K11" s="13">
        <v>2700</v>
      </c>
      <c r="L11" s="13">
        <v>2800</v>
      </c>
    </row>
    <row r="12" spans="1:12" ht="15" customHeight="1" x14ac:dyDescent="0.25">
      <c r="A12" s="85" t="s">
        <v>6</v>
      </c>
      <c r="B12" s="86" t="s">
        <v>103</v>
      </c>
      <c r="C12" s="85" t="s">
        <v>2</v>
      </c>
      <c r="D12" s="2" t="s">
        <v>3</v>
      </c>
      <c r="E12" s="13">
        <f>SUM(E13+E14)</f>
        <v>2322.5</v>
      </c>
      <c r="F12" s="13">
        <f>F13+F14</f>
        <v>200.8</v>
      </c>
      <c r="G12" s="13">
        <f t="shared" ref="G12:L12" si="0">G13+G14</f>
        <v>671.5</v>
      </c>
      <c r="H12" s="13">
        <f t="shared" si="0"/>
        <v>708.3</v>
      </c>
      <c r="I12" s="13">
        <f t="shared" si="0"/>
        <v>741.9</v>
      </c>
      <c r="J12" s="13">
        <f t="shared" si="0"/>
        <v>0</v>
      </c>
      <c r="K12" s="13">
        <f t="shared" si="0"/>
        <v>0</v>
      </c>
      <c r="L12" s="13">
        <f t="shared" si="0"/>
        <v>0</v>
      </c>
    </row>
    <row r="13" spans="1:12" x14ac:dyDescent="0.25">
      <c r="A13" s="85"/>
      <c r="B13" s="86"/>
      <c r="C13" s="85"/>
      <c r="D13" s="2" t="s">
        <v>4</v>
      </c>
      <c r="E13" s="13">
        <f>SUM(F13:L13)</f>
        <v>2322.5</v>
      </c>
      <c r="F13" s="13">
        <v>200.8</v>
      </c>
      <c r="G13" s="13">
        <v>671.5</v>
      </c>
      <c r="H13" s="13">
        <v>708.3</v>
      </c>
      <c r="I13" s="13">
        <v>741.9</v>
      </c>
      <c r="J13" s="12">
        <v>0</v>
      </c>
      <c r="K13" s="12">
        <v>0</v>
      </c>
      <c r="L13" s="12">
        <v>0</v>
      </c>
    </row>
    <row r="14" spans="1:12" x14ac:dyDescent="0.25">
      <c r="A14" s="85"/>
      <c r="B14" s="86"/>
      <c r="C14" s="85"/>
      <c r="D14" s="2" t="s">
        <v>5</v>
      </c>
      <c r="E14" s="12">
        <f>SUM(F14:L14)</f>
        <v>0</v>
      </c>
      <c r="F14" s="12">
        <v>0</v>
      </c>
      <c r="G14" s="12">
        <v>0</v>
      </c>
      <c r="H14" s="12">
        <v>0</v>
      </c>
      <c r="I14" s="9">
        <v>0</v>
      </c>
      <c r="J14" s="12">
        <v>0</v>
      </c>
      <c r="K14" s="9">
        <v>0</v>
      </c>
      <c r="L14" s="12">
        <v>0</v>
      </c>
    </row>
    <row r="15" spans="1:12" ht="15" customHeight="1" x14ac:dyDescent="0.25">
      <c r="A15" s="85" t="s">
        <v>10</v>
      </c>
      <c r="B15" s="86" t="s">
        <v>102</v>
      </c>
      <c r="C15" s="85" t="s">
        <v>2</v>
      </c>
      <c r="D15" s="2" t="s">
        <v>3</v>
      </c>
      <c r="E15" s="13">
        <f>SUM(E16+E17)</f>
        <v>120421.5</v>
      </c>
      <c r="F15" s="13">
        <f t="shared" ref="F15:L15" si="1">F16+F17</f>
        <v>21180.199999999997</v>
      </c>
      <c r="G15" s="13">
        <f t="shared" si="1"/>
        <v>30972</v>
      </c>
      <c r="H15" s="13">
        <f t="shared" si="1"/>
        <v>29927</v>
      </c>
      <c r="I15" s="13">
        <f t="shared" si="1"/>
        <v>29980.3</v>
      </c>
      <c r="J15" s="13">
        <f t="shared" si="1"/>
        <v>2652.5</v>
      </c>
      <c r="K15" s="13">
        <f t="shared" si="1"/>
        <v>2785.1</v>
      </c>
      <c r="L15" s="13">
        <f t="shared" si="1"/>
        <v>2924.4</v>
      </c>
    </row>
    <row r="16" spans="1:12" x14ac:dyDescent="0.25">
      <c r="A16" s="85"/>
      <c r="B16" s="86"/>
      <c r="C16" s="85"/>
      <c r="D16" s="2" t="s">
        <v>4</v>
      </c>
      <c r="E16" s="13">
        <f>SUM(F16:L16)</f>
        <v>101392.1</v>
      </c>
      <c r="F16" s="13">
        <f>2584.6+16661.5</f>
        <v>19246.099999999999</v>
      </c>
      <c r="G16" s="13">
        <f>4176+24012</f>
        <v>28188</v>
      </c>
      <c r="H16" s="13">
        <f>4368+22647</f>
        <v>27015</v>
      </c>
      <c r="I16" s="13">
        <f>4556+22387</f>
        <v>26943</v>
      </c>
      <c r="J16" s="12">
        <v>0</v>
      </c>
      <c r="K16" s="12">
        <v>0</v>
      </c>
      <c r="L16" s="12">
        <v>0</v>
      </c>
    </row>
    <row r="17" spans="1:12" x14ac:dyDescent="0.25">
      <c r="A17" s="85"/>
      <c r="B17" s="86"/>
      <c r="C17" s="85"/>
      <c r="D17" s="2" t="s">
        <v>5</v>
      </c>
      <c r="E17" s="13">
        <f>SUM(F17:L17)</f>
        <v>19029.400000000001</v>
      </c>
      <c r="F17" s="13">
        <v>1934.1</v>
      </c>
      <c r="G17" s="13">
        <v>2784</v>
      </c>
      <c r="H17" s="13">
        <v>2912</v>
      </c>
      <c r="I17" s="7">
        <v>3037.3</v>
      </c>
      <c r="J17" s="13">
        <v>2652.5</v>
      </c>
      <c r="K17" s="7">
        <v>2785.1</v>
      </c>
      <c r="L17" s="13">
        <v>2924.4</v>
      </c>
    </row>
    <row r="18" spans="1:12" x14ac:dyDescent="0.25">
      <c r="A18" s="85" t="s">
        <v>11</v>
      </c>
      <c r="B18" s="90" t="s">
        <v>7</v>
      </c>
      <c r="C18" s="85" t="s">
        <v>2</v>
      </c>
      <c r="D18" s="2" t="s">
        <v>3</v>
      </c>
      <c r="E18" s="13">
        <f>SUM(E19:E20)</f>
        <v>2880.3</v>
      </c>
      <c r="F18" s="8">
        <v>0</v>
      </c>
      <c r="G18" s="13">
        <f>G19+G20</f>
        <v>2880.3</v>
      </c>
      <c r="H18" s="12">
        <v>0</v>
      </c>
      <c r="I18" s="9">
        <v>0</v>
      </c>
      <c r="J18" s="12">
        <v>0</v>
      </c>
      <c r="K18" s="9">
        <v>0</v>
      </c>
      <c r="L18" s="12">
        <v>0</v>
      </c>
    </row>
    <row r="19" spans="1:12" x14ac:dyDescent="0.25">
      <c r="A19" s="85"/>
      <c r="B19" s="90"/>
      <c r="C19" s="85"/>
      <c r="D19" s="2" t="s">
        <v>4</v>
      </c>
      <c r="E19" s="13">
        <f>SUM(F19:L19)</f>
        <v>1728.2</v>
      </c>
      <c r="F19" s="8">
        <v>0</v>
      </c>
      <c r="G19" s="13">
        <v>1728.2</v>
      </c>
      <c r="H19" s="12">
        <v>0</v>
      </c>
      <c r="I19" s="9">
        <v>0</v>
      </c>
      <c r="J19" s="12">
        <v>0</v>
      </c>
      <c r="K19" s="9">
        <v>0</v>
      </c>
      <c r="L19" s="12">
        <v>0</v>
      </c>
    </row>
    <row r="20" spans="1:12" x14ac:dyDescent="0.25">
      <c r="A20" s="85"/>
      <c r="B20" s="90"/>
      <c r="C20" s="85"/>
      <c r="D20" s="2" t="s">
        <v>5</v>
      </c>
      <c r="E20" s="13">
        <f>SUM(F20:L20)</f>
        <v>1152.0999999999999</v>
      </c>
      <c r="F20" s="8">
        <v>0</v>
      </c>
      <c r="G20" s="13">
        <v>1152.0999999999999</v>
      </c>
      <c r="H20" s="12">
        <v>0</v>
      </c>
      <c r="I20" s="9">
        <v>0</v>
      </c>
      <c r="J20" s="12">
        <v>0</v>
      </c>
      <c r="K20" s="9">
        <v>0</v>
      </c>
      <c r="L20" s="12">
        <v>0</v>
      </c>
    </row>
    <row r="21" spans="1:12" x14ac:dyDescent="0.25">
      <c r="A21" s="85" t="s">
        <v>12</v>
      </c>
      <c r="B21" s="86" t="s">
        <v>15</v>
      </c>
      <c r="C21" s="85" t="s">
        <v>14</v>
      </c>
      <c r="D21" s="2" t="s">
        <v>3</v>
      </c>
      <c r="E21" s="7">
        <f>SUM(E22:E23)</f>
        <v>24590</v>
      </c>
      <c r="F21" s="7">
        <f>F22+F23</f>
        <v>24590</v>
      </c>
      <c r="G21" s="14">
        <v>0</v>
      </c>
      <c r="H21" s="14">
        <v>0</v>
      </c>
      <c r="I21" s="10">
        <v>0</v>
      </c>
      <c r="J21" s="14">
        <v>0</v>
      </c>
      <c r="K21" s="10">
        <v>0</v>
      </c>
      <c r="L21" s="14">
        <v>0</v>
      </c>
    </row>
    <row r="22" spans="1:12" x14ac:dyDescent="0.25">
      <c r="A22" s="85"/>
      <c r="B22" s="92"/>
      <c r="C22" s="91"/>
      <c r="D22" s="2" t="s">
        <v>4</v>
      </c>
      <c r="E22" s="7">
        <f>SUM(F22:L22)</f>
        <v>23170</v>
      </c>
      <c r="F22" s="7">
        <v>23170</v>
      </c>
      <c r="G22" s="14">
        <v>0</v>
      </c>
      <c r="H22" s="14">
        <v>0</v>
      </c>
      <c r="I22" s="10">
        <v>0</v>
      </c>
      <c r="J22" s="14">
        <v>0</v>
      </c>
      <c r="K22" s="10">
        <v>0</v>
      </c>
      <c r="L22" s="14">
        <v>0</v>
      </c>
    </row>
    <row r="23" spans="1:12" ht="31.5" customHeight="1" x14ac:dyDescent="0.25">
      <c r="A23" s="85"/>
      <c r="B23" s="92"/>
      <c r="C23" s="91"/>
      <c r="D23" s="28" t="s">
        <v>5</v>
      </c>
      <c r="E23" s="50">
        <f>SUM(F23:L23)</f>
        <v>1420</v>
      </c>
      <c r="F23" s="50">
        <v>1420</v>
      </c>
      <c r="G23" s="14">
        <v>0</v>
      </c>
      <c r="H23" s="14">
        <v>0</v>
      </c>
      <c r="I23" s="10">
        <v>0</v>
      </c>
      <c r="J23" s="14">
        <v>0</v>
      </c>
      <c r="K23" s="10">
        <v>0</v>
      </c>
      <c r="L23" s="14">
        <v>0</v>
      </c>
    </row>
    <row r="24" spans="1:12" x14ac:dyDescent="0.25">
      <c r="A24" s="85" t="s">
        <v>13</v>
      </c>
      <c r="B24" s="86" t="s">
        <v>17</v>
      </c>
      <c r="C24" s="85" t="s">
        <v>14</v>
      </c>
      <c r="D24" s="2" t="s">
        <v>3</v>
      </c>
      <c r="E24" s="7">
        <f>SUM(E25:E26)</f>
        <v>5075</v>
      </c>
      <c r="F24" s="7">
        <f>F25+F26</f>
        <v>5075</v>
      </c>
      <c r="G24" s="14">
        <v>0</v>
      </c>
      <c r="H24" s="14">
        <v>0</v>
      </c>
      <c r="I24" s="10">
        <v>0</v>
      </c>
      <c r="J24" s="14">
        <v>0</v>
      </c>
      <c r="K24" s="10">
        <v>0</v>
      </c>
      <c r="L24" s="14">
        <v>0</v>
      </c>
    </row>
    <row r="25" spans="1:12" ht="15.75" customHeight="1" x14ac:dyDescent="0.25">
      <c r="A25" s="85"/>
      <c r="B25" s="92"/>
      <c r="C25" s="91"/>
      <c r="D25" s="2" t="s">
        <v>4</v>
      </c>
      <c r="E25" s="7">
        <f>SUM(F25:L25)</f>
        <v>4821</v>
      </c>
      <c r="F25" s="7">
        <v>4821</v>
      </c>
      <c r="G25" s="14">
        <v>0</v>
      </c>
      <c r="H25" s="14">
        <v>0</v>
      </c>
      <c r="I25" s="10">
        <v>0</v>
      </c>
      <c r="J25" s="14">
        <v>0</v>
      </c>
      <c r="K25" s="10">
        <v>0</v>
      </c>
      <c r="L25" s="14">
        <v>0</v>
      </c>
    </row>
    <row r="26" spans="1:12" x14ac:dyDescent="0.25">
      <c r="A26" s="85"/>
      <c r="B26" s="92"/>
      <c r="C26" s="91"/>
      <c r="D26" s="2" t="s">
        <v>5</v>
      </c>
      <c r="E26" s="51">
        <f>SUM(F26:L26)</f>
        <v>254</v>
      </c>
      <c r="F26" s="51">
        <v>254</v>
      </c>
      <c r="G26" s="52">
        <v>0</v>
      </c>
      <c r="H26" s="52">
        <v>0</v>
      </c>
      <c r="I26" s="53">
        <v>0</v>
      </c>
      <c r="J26" s="52">
        <v>0</v>
      </c>
      <c r="K26" s="53">
        <v>0</v>
      </c>
      <c r="L26" s="52">
        <v>0</v>
      </c>
    </row>
    <row r="27" spans="1:12" x14ac:dyDescent="0.25">
      <c r="A27" s="85" t="s">
        <v>16</v>
      </c>
      <c r="B27" s="86" t="s">
        <v>106</v>
      </c>
      <c r="C27" s="85" t="s">
        <v>14</v>
      </c>
      <c r="D27" s="2" t="s">
        <v>3</v>
      </c>
      <c r="E27" s="7">
        <f>SUM(E28:E29)</f>
        <v>5777</v>
      </c>
      <c r="F27" s="7">
        <f>F28+F29</f>
        <v>5777</v>
      </c>
      <c r="G27" s="14">
        <v>0</v>
      </c>
      <c r="H27" s="14">
        <v>0</v>
      </c>
      <c r="I27" s="10">
        <v>0</v>
      </c>
      <c r="J27" s="14">
        <v>0</v>
      </c>
      <c r="K27" s="10">
        <v>0</v>
      </c>
      <c r="L27" s="14">
        <v>0</v>
      </c>
    </row>
    <row r="28" spans="1:12" x14ac:dyDescent="0.25">
      <c r="A28" s="85"/>
      <c r="B28" s="92"/>
      <c r="C28" s="91"/>
      <c r="D28" s="2" t="s">
        <v>4</v>
      </c>
      <c r="E28" s="7">
        <f>SUM(F28:L28)</f>
        <v>5440</v>
      </c>
      <c r="F28" s="7">
        <v>5440</v>
      </c>
      <c r="G28" s="14">
        <v>0</v>
      </c>
      <c r="H28" s="14">
        <v>0</v>
      </c>
      <c r="I28" s="10">
        <v>0</v>
      </c>
      <c r="J28" s="14">
        <v>0</v>
      </c>
      <c r="K28" s="10">
        <v>0</v>
      </c>
      <c r="L28" s="14">
        <v>0</v>
      </c>
    </row>
    <row r="29" spans="1:12" x14ac:dyDescent="0.25">
      <c r="A29" s="85"/>
      <c r="B29" s="92"/>
      <c r="C29" s="91"/>
      <c r="D29" s="2" t="s">
        <v>5</v>
      </c>
      <c r="E29" s="7">
        <f>SUM(F29:L29)</f>
        <v>337</v>
      </c>
      <c r="F29" s="7">
        <v>337</v>
      </c>
      <c r="G29" s="14">
        <v>0</v>
      </c>
      <c r="H29" s="14">
        <v>0</v>
      </c>
      <c r="I29" s="10">
        <v>0</v>
      </c>
      <c r="J29" s="14">
        <v>0</v>
      </c>
      <c r="K29" s="10">
        <v>0</v>
      </c>
      <c r="L29" s="14">
        <v>0</v>
      </c>
    </row>
    <row r="30" spans="1:12" x14ac:dyDescent="0.25">
      <c r="A30" s="85" t="s">
        <v>18</v>
      </c>
      <c r="B30" s="115" t="s">
        <v>107</v>
      </c>
      <c r="C30" s="85" t="s">
        <v>14</v>
      </c>
      <c r="D30" s="2" t="s">
        <v>3</v>
      </c>
      <c r="E30" s="7">
        <f>SUM(E31:E32)</f>
        <v>5785</v>
      </c>
      <c r="F30" s="7">
        <f>F31+F32</f>
        <v>5785</v>
      </c>
      <c r="G30" s="14">
        <v>0</v>
      </c>
      <c r="H30" s="14">
        <v>0</v>
      </c>
      <c r="I30" s="10">
        <v>0</v>
      </c>
      <c r="J30" s="14">
        <v>0</v>
      </c>
      <c r="K30" s="10">
        <v>0</v>
      </c>
      <c r="L30" s="14">
        <v>0</v>
      </c>
    </row>
    <row r="31" spans="1:12" x14ac:dyDescent="0.25">
      <c r="A31" s="85"/>
      <c r="B31" s="116"/>
      <c r="C31" s="91"/>
      <c r="D31" s="2" t="s">
        <v>4</v>
      </c>
      <c r="E31" s="7">
        <f>SUM(F31:L31)</f>
        <v>5496</v>
      </c>
      <c r="F31" s="7">
        <v>5496</v>
      </c>
      <c r="G31" s="14">
        <v>0</v>
      </c>
      <c r="H31" s="14">
        <v>0</v>
      </c>
      <c r="I31" s="10">
        <v>0</v>
      </c>
      <c r="J31" s="14">
        <v>0</v>
      </c>
      <c r="K31" s="10">
        <v>0</v>
      </c>
      <c r="L31" s="14">
        <v>0</v>
      </c>
    </row>
    <row r="32" spans="1:12" x14ac:dyDescent="0.25">
      <c r="A32" s="85"/>
      <c r="B32" s="116"/>
      <c r="C32" s="91"/>
      <c r="D32" s="2" t="s">
        <v>5</v>
      </c>
      <c r="E32" s="7">
        <f>SUM(F32:L32)</f>
        <v>289</v>
      </c>
      <c r="F32" s="7">
        <v>289</v>
      </c>
      <c r="G32" s="13">
        <v>0</v>
      </c>
      <c r="H32" s="14">
        <v>0</v>
      </c>
      <c r="I32" s="10">
        <v>0</v>
      </c>
      <c r="J32" s="14">
        <v>0</v>
      </c>
      <c r="K32" s="10">
        <v>0</v>
      </c>
      <c r="L32" s="14">
        <v>0</v>
      </c>
    </row>
    <row r="33" spans="1:13" x14ac:dyDescent="0.25">
      <c r="A33" s="85" t="s">
        <v>19</v>
      </c>
      <c r="B33" s="115" t="s">
        <v>108</v>
      </c>
      <c r="C33" s="85" t="s">
        <v>14</v>
      </c>
      <c r="D33" s="2" t="s">
        <v>3</v>
      </c>
      <c r="E33" s="7">
        <f>SUM(E34:E35)</f>
        <v>3134.2</v>
      </c>
      <c r="F33" s="7">
        <f>F34+F35</f>
        <v>2102</v>
      </c>
      <c r="G33" s="7">
        <f>G34+G35</f>
        <v>1032.2</v>
      </c>
      <c r="H33" s="14">
        <v>0</v>
      </c>
      <c r="I33" s="10">
        <v>0</v>
      </c>
      <c r="J33" s="14">
        <v>0</v>
      </c>
      <c r="K33" s="10">
        <v>0</v>
      </c>
      <c r="L33" s="14">
        <v>0</v>
      </c>
    </row>
    <row r="34" spans="1:13" x14ac:dyDescent="0.25">
      <c r="A34" s="85"/>
      <c r="B34" s="116"/>
      <c r="C34" s="91"/>
      <c r="D34" s="2" t="s">
        <v>4</v>
      </c>
      <c r="E34" s="13">
        <f>SUM(F34:L34)</f>
        <v>0</v>
      </c>
      <c r="F34" s="13">
        <v>0</v>
      </c>
      <c r="G34" s="13">
        <v>0</v>
      </c>
      <c r="H34" s="14">
        <v>0</v>
      </c>
      <c r="I34" s="10">
        <v>0</v>
      </c>
      <c r="J34" s="14">
        <v>0</v>
      </c>
      <c r="K34" s="10">
        <v>0</v>
      </c>
      <c r="L34" s="14">
        <v>0</v>
      </c>
    </row>
    <row r="35" spans="1:13" x14ac:dyDescent="0.25">
      <c r="A35" s="85"/>
      <c r="B35" s="116"/>
      <c r="C35" s="91"/>
      <c r="D35" s="2" t="s">
        <v>5</v>
      </c>
      <c r="E35" s="7">
        <f>SUM(F35:L35)</f>
        <v>3134.2</v>
      </c>
      <c r="F35" s="7">
        <v>2102</v>
      </c>
      <c r="G35" s="60">
        <f>1117.2-85</f>
        <v>1032.2</v>
      </c>
      <c r="H35" s="14">
        <v>0</v>
      </c>
      <c r="I35" s="10">
        <v>0</v>
      </c>
      <c r="J35" s="14">
        <v>0</v>
      </c>
      <c r="K35" s="10">
        <v>0</v>
      </c>
      <c r="L35" s="14">
        <v>0</v>
      </c>
    </row>
    <row r="36" spans="1:13" s="3" customFormat="1" ht="12.75" customHeight="1" x14ac:dyDescent="0.25">
      <c r="A36" s="102" t="s">
        <v>83</v>
      </c>
      <c r="B36" s="75" t="s">
        <v>79</v>
      </c>
      <c r="C36" s="85" t="s">
        <v>14</v>
      </c>
      <c r="D36" s="2" t="s">
        <v>3</v>
      </c>
      <c r="E36" s="47">
        <f>SUM(E37:E38)</f>
        <v>255.4</v>
      </c>
      <c r="F36" s="47">
        <f>F37+F38</f>
        <v>255.4</v>
      </c>
      <c r="G36" s="14">
        <v>0</v>
      </c>
      <c r="H36" s="14">
        <v>0</v>
      </c>
      <c r="I36" s="10">
        <v>0</v>
      </c>
      <c r="J36" s="14">
        <v>0</v>
      </c>
      <c r="K36" s="10">
        <v>0</v>
      </c>
      <c r="L36" s="14">
        <v>0</v>
      </c>
      <c r="M36" s="4"/>
    </row>
    <row r="37" spans="1:13" s="3" customFormat="1" ht="12.75" customHeight="1" x14ac:dyDescent="0.25">
      <c r="A37" s="102"/>
      <c r="B37" s="128"/>
      <c r="C37" s="91"/>
      <c r="D37" s="2" t="s">
        <v>4</v>
      </c>
      <c r="E37" s="48">
        <f>SUM(F37:L37)</f>
        <v>0</v>
      </c>
      <c r="F37" s="47">
        <v>0</v>
      </c>
      <c r="G37" s="14">
        <v>0</v>
      </c>
      <c r="H37" s="14">
        <v>0</v>
      </c>
      <c r="I37" s="10">
        <v>0</v>
      </c>
      <c r="J37" s="14">
        <v>0</v>
      </c>
      <c r="K37" s="10">
        <v>0</v>
      </c>
      <c r="L37" s="14">
        <v>0</v>
      </c>
      <c r="M37" s="4"/>
    </row>
    <row r="38" spans="1:13" s="3" customFormat="1" ht="12.75" customHeight="1" x14ac:dyDescent="0.25">
      <c r="A38" s="102"/>
      <c r="B38" s="76"/>
      <c r="C38" s="91"/>
      <c r="D38" s="2" t="s">
        <v>5</v>
      </c>
      <c r="E38" s="47">
        <f>SUM(F38:L38)</f>
        <v>255.4</v>
      </c>
      <c r="F38" s="47">
        <f>320-64.6</f>
        <v>255.4</v>
      </c>
      <c r="G38" s="14">
        <v>0</v>
      </c>
      <c r="H38" s="14">
        <v>0</v>
      </c>
      <c r="I38" s="10">
        <v>0</v>
      </c>
      <c r="J38" s="14">
        <v>0</v>
      </c>
      <c r="K38" s="10">
        <v>0</v>
      </c>
      <c r="L38" s="14">
        <v>0</v>
      </c>
      <c r="M38" s="4"/>
    </row>
    <row r="39" spans="1:13" s="3" customFormat="1" ht="12.75" customHeight="1" x14ac:dyDescent="0.25">
      <c r="A39" s="119" t="s">
        <v>84</v>
      </c>
      <c r="B39" s="115" t="s">
        <v>109</v>
      </c>
      <c r="C39" s="117" t="s">
        <v>14</v>
      </c>
      <c r="D39" s="61" t="s">
        <v>3</v>
      </c>
      <c r="E39" s="62">
        <f>SUM(E40:E41)</f>
        <v>255</v>
      </c>
      <c r="F39" s="62">
        <f>F40+F41</f>
        <v>170</v>
      </c>
      <c r="G39" s="60">
        <f>SUM(G40:G41)</f>
        <v>85</v>
      </c>
      <c r="H39" s="52">
        <v>0</v>
      </c>
      <c r="I39" s="53">
        <v>0</v>
      </c>
      <c r="J39" s="52">
        <v>0</v>
      </c>
      <c r="K39" s="53">
        <v>0</v>
      </c>
      <c r="L39" s="52">
        <v>0</v>
      </c>
      <c r="M39" s="4"/>
    </row>
    <row r="40" spans="1:13" s="3" customFormat="1" ht="12.75" customHeight="1" x14ac:dyDescent="0.25">
      <c r="A40" s="119"/>
      <c r="B40" s="116"/>
      <c r="C40" s="118"/>
      <c r="D40" s="61" t="s">
        <v>4</v>
      </c>
      <c r="E40" s="63">
        <f>SUM(F40:L40)</f>
        <v>0</v>
      </c>
      <c r="F40" s="62">
        <v>0</v>
      </c>
      <c r="G40" s="62">
        <v>0</v>
      </c>
      <c r="H40" s="52">
        <v>0</v>
      </c>
      <c r="I40" s="53">
        <v>0</v>
      </c>
      <c r="J40" s="52">
        <v>0</v>
      </c>
      <c r="K40" s="53">
        <v>0</v>
      </c>
      <c r="L40" s="52">
        <v>0</v>
      </c>
      <c r="M40" s="4"/>
    </row>
    <row r="41" spans="1:13" s="3" customFormat="1" ht="12.75" customHeight="1" x14ac:dyDescent="0.25">
      <c r="A41" s="119"/>
      <c r="B41" s="116"/>
      <c r="C41" s="118"/>
      <c r="D41" s="61" t="s">
        <v>5</v>
      </c>
      <c r="E41" s="63">
        <f>SUM(F41:L41)</f>
        <v>255</v>
      </c>
      <c r="F41" s="62">
        <v>170</v>
      </c>
      <c r="G41" s="60">
        <v>85</v>
      </c>
      <c r="H41" s="52">
        <v>0</v>
      </c>
      <c r="I41" s="53">
        <v>0</v>
      </c>
      <c r="J41" s="52">
        <v>0</v>
      </c>
      <c r="K41" s="53">
        <v>0</v>
      </c>
      <c r="L41" s="52">
        <v>0</v>
      </c>
      <c r="M41" s="4"/>
    </row>
    <row r="42" spans="1:13" s="3" customFormat="1" ht="19.5" customHeight="1" x14ac:dyDescent="0.25">
      <c r="A42" s="119" t="s">
        <v>85</v>
      </c>
      <c r="B42" s="125" t="s">
        <v>91</v>
      </c>
      <c r="C42" s="132" t="s">
        <v>89</v>
      </c>
      <c r="D42" s="59" t="s">
        <v>3</v>
      </c>
      <c r="E42" s="51">
        <f t="shared" ref="E42:J42" si="2">E43+E44</f>
        <v>64009.4</v>
      </c>
      <c r="F42" s="51">
        <f t="shared" si="2"/>
        <v>57215.4</v>
      </c>
      <c r="G42" s="51">
        <f>G43+G44</f>
        <v>6794</v>
      </c>
      <c r="H42" s="52">
        <f t="shared" si="2"/>
        <v>0</v>
      </c>
      <c r="I42" s="52">
        <f t="shared" si="2"/>
        <v>0</v>
      </c>
      <c r="J42" s="52">
        <f t="shared" si="2"/>
        <v>0</v>
      </c>
      <c r="K42" s="53">
        <f>K43+K44</f>
        <v>0</v>
      </c>
      <c r="L42" s="53">
        <f>L43+L44</f>
        <v>0</v>
      </c>
      <c r="M42" s="4"/>
    </row>
    <row r="43" spans="1:13" s="3" customFormat="1" ht="19.5" customHeight="1" x14ac:dyDescent="0.25">
      <c r="A43" s="119"/>
      <c r="B43" s="126"/>
      <c r="C43" s="132"/>
      <c r="D43" s="59" t="s">
        <v>4</v>
      </c>
      <c r="E43" s="51">
        <f>SUM(F43:L43)</f>
        <v>51259.4</v>
      </c>
      <c r="F43" s="51">
        <v>48665.4</v>
      </c>
      <c r="G43" s="60">
        <f>G46+G49</f>
        <v>2594</v>
      </c>
      <c r="H43" s="52">
        <v>0</v>
      </c>
      <c r="I43" s="52">
        <v>0</v>
      </c>
      <c r="J43" s="52">
        <v>0</v>
      </c>
      <c r="K43" s="53">
        <v>0</v>
      </c>
      <c r="L43" s="53">
        <v>0</v>
      </c>
      <c r="M43" s="4"/>
    </row>
    <row r="44" spans="1:13" s="3" customFormat="1" ht="16.5" customHeight="1" x14ac:dyDescent="0.25">
      <c r="A44" s="119"/>
      <c r="B44" s="127"/>
      <c r="C44" s="133"/>
      <c r="D44" s="59" t="s">
        <v>5</v>
      </c>
      <c r="E44" s="51">
        <f>SUM(F44:L44)</f>
        <v>12750</v>
      </c>
      <c r="F44" s="51">
        <f>F47+F50+F51</f>
        <v>8550</v>
      </c>
      <c r="G44" s="51">
        <f>G47+G50+G51</f>
        <v>4200</v>
      </c>
      <c r="H44" s="52">
        <v>0</v>
      </c>
      <c r="I44" s="53">
        <v>0</v>
      </c>
      <c r="J44" s="52">
        <v>0</v>
      </c>
      <c r="K44" s="53">
        <v>0</v>
      </c>
      <c r="L44" s="53">
        <v>0</v>
      </c>
      <c r="M44" s="4"/>
    </row>
    <row r="45" spans="1:13" s="3" customFormat="1" ht="18.75" customHeight="1" x14ac:dyDescent="0.25">
      <c r="A45" s="120" t="s">
        <v>92</v>
      </c>
      <c r="B45" s="125" t="s">
        <v>94</v>
      </c>
      <c r="C45" s="131"/>
      <c r="D45" s="59" t="s">
        <v>3</v>
      </c>
      <c r="E45" s="51">
        <f>E46+E47</f>
        <v>58415.4</v>
      </c>
      <c r="F45" s="51">
        <f>F46+F47</f>
        <v>57215.4</v>
      </c>
      <c r="G45" s="51">
        <f>G46+G47</f>
        <v>1200</v>
      </c>
      <c r="H45" s="52">
        <v>0</v>
      </c>
      <c r="I45" s="53">
        <v>0</v>
      </c>
      <c r="J45" s="52">
        <v>0</v>
      </c>
      <c r="K45" s="53">
        <v>0</v>
      </c>
      <c r="L45" s="53">
        <v>0</v>
      </c>
      <c r="M45" s="4"/>
    </row>
    <row r="46" spans="1:13" s="3" customFormat="1" ht="18.75" customHeight="1" x14ac:dyDescent="0.25">
      <c r="A46" s="121"/>
      <c r="B46" s="126"/>
      <c r="C46" s="132"/>
      <c r="D46" s="59" t="s">
        <v>4</v>
      </c>
      <c r="E46" s="51">
        <f>SUM(F46:L46)</f>
        <v>48665.4</v>
      </c>
      <c r="F46" s="51">
        <v>48665.4</v>
      </c>
      <c r="G46" s="51">
        <v>0</v>
      </c>
      <c r="H46" s="52">
        <v>0</v>
      </c>
      <c r="I46" s="53">
        <v>0</v>
      </c>
      <c r="J46" s="52">
        <v>0</v>
      </c>
      <c r="K46" s="53">
        <v>0</v>
      </c>
      <c r="L46" s="53">
        <v>0</v>
      </c>
      <c r="M46" s="4"/>
    </row>
    <row r="47" spans="1:13" s="3" customFormat="1" ht="18.75" customHeight="1" x14ac:dyDescent="0.25">
      <c r="A47" s="122"/>
      <c r="B47" s="127"/>
      <c r="C47" s="133"/>
      <c r="D47" s="59" t="s">
        <v>5</v>
      </c>
      <c r="E47" s="51">
        <f>SUM(F47:L47)</f>
        <v>9750</v>
      </c>
      <c r="F47" s="51">
        <v>8550</v>
      </c>
      <c r="G47" s="51">
        <v>1200</v>
      </c>
      <c r="H47" s="52">
        <v>0</v>
      </c>
      <c r="I47" s="53">
        <v>0</v>
      </c>
      <c r="J47" s="52">
        <v>0</v>
      </c>
      <c r="K47" s="53">
        <v>0</v>
      </c>
      <c r="L47" s="53">
        <v>0</v>
      </c>
      <c r="M47" s="4"/>
    </row>
    <row r="48" spans="1:13" s="3" customFormat="1" ht="18.75" customHeight="1" x14ac:dyDescent="0.25">
      <c r="A48" s="120" t="s">
        <v>96</v>
      </c>
      <c r="B48" s="125" t="s">
        <v>97</v>
      </c>
      <c r="C48" s="131"/>
      <c r="D48" s="59" t="s">
        <v>3</v>
      </c>
      <c r="E48" s="51">
        <f>E49+E50</f>
        <v>4594</v>
      </c>
      <c r="F48" s="51">
        <f>F49+F50</f>
        <v>0</v>
      </c>
      <c r="G48" s="51">
        <f>G49+G50</f>
        <v>4594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4"/>
    </row>
    <row r="49" spans="1:13" s="3" customFormat="1" ht="18.75" customHeight="1" x14ac:dyDescent="0.25">
      <c r="A49" s="121"/>
      <c r="B49" s="126"/>
      <c r="C49" s="132"/>
      <c r="D49" s="59" t="s">
        <v>4</v>
      </c>
      <c r="E49" s="51">
        <f>SUM(F49:L49)</f>
        <v>2594</v>
      </c>
      <c r="F49" s="51">
        <v>0</v>
      </c>
      <c r="G49" s="51">
        <v>2594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4"/>
    </row>
    <row r="50" spans="1:13" s="3" customFormat="1" ht="22.5" customHeight="1" x14ac:dyDescent="0.25">
      <c r="A50" s="122"/>
      <c r="B50" s="127"/>
      <c r="C50" s="133"/>
      <c r="D50" s="59" t="s">
        <v>5</v>
      </c>
      <c r="E50" s="51">
        <f>SUM(F50:L50)</f>
        <v>2000</v>
      </c>
      <c r="F50" s="51">
        <v>0</v>
      </c>
      <c r="G50" s="51">
        <v>2000</v>
      </c>
      <c r="H50" s="52">
        <v>0</v>
      </c>
      <c r="I50" s="53">
        <v>0</v>
      </c>
      <c r="J50" s="52">
        <v>0</v>
      </c>
      <c r="K50" s="53">
        <v>0</v>
      </c>
      <c r="L50" s="53">
        <v>0</v>
      </c>
      <c r="M50" s="4"/>
    </row>
    <row r="51" spans="1:13" s="3" customFormat="1" ht="24" customHeight="1" x14ac:dyDescent="0.25">
      <c r="A51" s="64" t="s">
        <v>93</v>
      </c>
      <c r="B51" s="58" t="s">
        <v>95</v>
      </c>
      <c r="C51" s="65"/>
      <c r="D51" s="59" t="s">
        <v>5</v>
      </c>
      <c r="E51" s="51">
        <f>SUM(F51:L51)</f>
        <v>1000</v>
      </c>
      <c r="F51" s="51">
        <v>0</v>
      </c>
      <c r="G51" s="51">
        <v>1000</v>
      </c>
      <c r="H51" s="52">
        <v>0</v>
      </c>
      <c r="I51" s="53">
        <v>0</v>
      </c>
      <c r="J51" s="52">
        <v>0</v>
      </c>
      <c r="K51" s="53">
        <v>0</v>
      </c>
      <c r="L51" s="53">
        <v>0</v>
      </c>
      <c r="M51" s="4"/>
    </row>
    <row r="52" spans="1:13" s="3" customFormat="1" x14ac:dyDescent="0.25">
      <c r="A52" s="120" t="s">
        <v>86</v>
      </c>
      <c r="B52" s="115" t="s">
        <v>80</v>
      </c>
      <c r="C52" s="117" t="s">
        <v>2</v>
      </c>
      <c r="D52" s="61" t="s">
        <v>3</v>
      </c>
      <c r="E52" s="51">
        <f>SUM(E53:E54)</f>
        <v>1200</v>
      </c>
      <c r="F52" s="51">
        <f>F53+F54</f>
        <v>1200</v>
      </c>
      <c r="G52" s="52">
        <f t="shared" ref="G52:L52" si="3">G53+G54</f>
        <v>0</v>
      </c>
      <c r="H52" s="52">
        <f t="shared" si="3"/>
        <v>0</v>
      </c>
      <c r="I52" s="53">
        <f t="shared" si="3"/>
        <v>0</v>
      </c>
      <c r="J52" s="52">
        <f t="shared" si="3"/>
        <v>0</v>
      </c>
      <c r="K52" s="53">
        <f t="shared" si="3"/>
        <v>0</v>
      </c>
      <c r="L52" s="53">
        <f t="shared" si="3"/>
        <v>0</v>
      </c>
      <c r="M52" s="4"/>
    </row>
    <row r="53" spans="1:13" s="3" customFormat="1" x14ac:dyDescent="0.25">
      <c r="A53" s="121"/>
      <c r="B53" s="116"/>
      <c r="C53" s="117"/>
      <c r="D53" s="61" t="s">
        <v>4</v>
      </c>
      <c r="E53" s="63">
        <f>SUM(F53:L53)</f>
        <v>0</v>
      </c>
      <c r="F53" s="62">
        <v>0</v>
      </c>
      <c r="G53" s="52">
        <v>0</v>
      </c>
      <c r="H53" s="52">
        <v>0</v>
      </c>
      <c r="I53" s="53">
        <v>0</v>
      </c>
      <c r="J53" s="52">
        <v>0</v>
      </c>
      <c r="K53" s="53">
        <v>0</v>
      </c>
      <c r="L53" s="52">
        <v>0</v>
      </c>
      <c r="M53" s="4"/>
    </row>
    <row r="54" spans="1:13" s="3" customFormat="1" x14ac:dyDescent="0.25">
      <c r="A54" s="122"/>
      <c r="B54" s="116"/>
      <c r="C54" s="117"/>
      <c r="D54" s="61" t="s">
        <v>5</v>
      </c>
      <c r="E54" s="62">
        <f>SUM(F54:L54)</f>
        <v>1200</v>
      </c>
      <c r="F54" s="62">
        <v>1200</v>
      </c>
      <c r="G54" s="52">
        <v>0</v>
      </c>
      <c r="H54" s="52">
        <v>0</v>
      </c>
      <c r="I54" s="53">
        <v>0</v>
      </c>
      <c r="J54" s="52">
        <v>0</v>
      </c>
      <c r="K54" s="53">
        <v>0</v>
      </c>
      <c r="L54" s="52">
        <v>0</v>
      </c>
      <c r="M54" s="4"/>
    </row>
    <row r="55" spans="1:13" s="3" customFormat="1" ht="19.5" customHeight="1" x14ac:dyDescent="0.25">
      <c r="A55" s="123" t="s">
        <v>87</v>
      </c>
      <c r="B55" s="136" t="s">
        <v>81</v>
      </c>
      <c r="C55" s="129" t="s">
        <v>2</v>
      </c>
      <c r="D55" s="2" t="s">
        <v>3</v>
      </c>
      <c r="E55" s="13">
        <f>SUM(F55:L55)</f>
        <v>950</v>
      </c>
      <c r="F55" s="7">
        <f t="shared" ref="F55:L55" si="4">F56</f>
        <v>950</v>
      </c>
      <c r="G55" s="33">
        <f t="shared" si="4"/>
        <v>0</v>
      </c>
      <c r="H55" s="33">
        <f t="shared" si="4"/>
        <v>0</v>
      </c>
      <c r="I55" s="33">
        <f t="shared" si="4"/>
        <v>0</v>
      </c>
      <c r="J55" s="33">
        <f t="shared" si="4"/>
        <v>0</v>
      </c>
      <c r="K55" s="33">
        <f t="shared" si="4"/>
        <v>0</v>
      </c>
      <c r="L55" s="33">
        <f t="shared" si="4"/>
        <v>0</v>
      </c>
      <c r="M55" s="4"/>
    </row>
    <row r="56" spans="1:13" s="3" customFormat="1" ht="18" customHeight="1" x14ac:dyDescent="0.25">
      <c r="A56" s="124"/>
      <c r="B56" s="137"/>
      <c r="C56" s="130"/>
      <c r="D56" s="2" t="s">
        <v>4</v>
      </c>
      <c r="E56" s="13">
        <f>SUM(F56:L56)</f>
        <v>950</v>
      </c>
      <c r="F56" s="7">
        <v>950</v>
      </c>
      <c r="G56" s="14">
        <v>0</v>
      </c>
      <c r="H56" s="14">
        <v>0</v>
      </c>
      <c r="I56" s="10">
        <v>0</v>
      </c>
      <c r="J56" s="14">
        <v>0</v>
      </c>
      <c r="K56" s="10">
        <v>0</v>
      </c>
      <c r="L56" s="14">
        <v>0</v>
      </c>
      <c r="M56" s="4"/>
    </row>
    <row r="57" spans="1:13" s="3" customFormat="1" x14ac:dyDescent="0.25">
      <c r="A57" s="123" t="s">
        <v>88</v>
      </c>
      <c r="B57" s="125" t="s">
        <v>75</v>
      </c>
      <c r="C57" s="129" t="s">
        <v>76</v>
      </c>
      <c r="D57" s="2" t="s">
        <v>3</v>
      </c>
      <c r="E57" s="7">
        <f>SUM(E58:E59)</f>
        <v>15072.599999999999</v>
      </c>
      <c r="F57" s="7">
        <f>F58+F59</f>
        <v>15072.599999999999</v>
      </c>
      <c r="G57" s="33">
        <v>0</v>
      </c>
      <c r="H57" s="33">
        <v>0</v>
      </c>
      <c r="I57" s="33">
        <v>0</v>
      </c>
      <c r="J57" s="33">
        <f>J58+J59</f>
        <v>0</v>
      </c>
      <c r="K57" s="33">
        <f>K58+K59</f>
        <v>0</v>
      </c>
      <c r="L57" s="33">
        <f>L58+L59</f>
        <v>0</v>
      </c>
      <c r="M57" s="4"/>
    </row>
    <row r="58" spans="1:13" s="3" customFormat="1" x14ac:dyDescent="0.25">
      <c r="A58" s="140"/>
      <c r="B58" s="138"/>
      <c r="C58" s="135"/>
      <c r="D58" s="2" t="s">
        <v>4</v>
      </c>
      <c r="E58" s="13">
        <f>SUM(F58:L58)</f>
        <v>15072.599999999999</v>
      </c>
      <c r="F58" s="7">
        <f>10381.9+4690.7</f>
        <v>15072.599999999999</v>
      </c>
      <c r="G58" s="14">
        <v>0</v>
      </c>
      <c r="H58" s="14">
        <v>0</v>
      </c>
      <c r="I58" s="10">
        <v>0</v>
      </c>
      <c r="J58" s="14">
        <v>0</v>
      </c>
      <c r="K58" s="10">
        <v>0</v>
      </c>
      <c r="L58" s="14">
        <v>0</v>
      </c>
      <c r="M58" s="4"/>
    </row>
    <row r="59" spans="1:13" s="3" customFormat="1" x14ac:dyDescent="0.25">
      <c r="A59" s="124"/>
      <c r="B59" s="139"/>
      <c r="C59" s="130"/>
      <c r="D59" s="2" t="s">
        <v>5</v>
      </c>
      <c r="E59" s="14">
        <f>SUM(F59:L59)</f>
        <v>0</v>
      </c>
      <c r="F59" s="14">
        <v>0</v>
      </c>
      <c r="G59" s="14">
        <v>0</v>
      </c>
      <c r="H59" s="14">
        <v>0</v>
      </c>
      <c r="I59" s="10">
        <v>0</v>
      </c>
      <c r="J59" s="14">
        <v>0</v>
      </c>
      <c r="K59" s="10">
        <v>0</v>
      </c>
      <c r="L59" s="14">
        <v>0</v>
      </c>
      <c r="M59" s="4"/>
    </row>
    <row r="60" spans="1:13" s="3" customFormat="1" ht="15" customHeight="1" x14ac:dyDescent="0.25">
      <c r="A60" s="123" t="s">
        <v>110</v>
      </c>
      <c r="B60" s="125" t="s">
        <v>111</v>
      </c>
      <c r="C60" s="129" t="s">
        <v>2</v>
      </c>
      <c r="D60" s="2" t="s">
        <v>3</v>
      </c>
      <c r="E60" s="7">
        <f>SUM(E61)</f>
        <v>417</v>
      </c>
      <c r="F60" s="14">
        <v>0</v>
      </c>
      <c r="G60" s="7">
        <f>G61</f>
        <v>417</v>
      </c>
      <c r="H60" s="14">
        <v>0</v>
      </c>
      <c r="I60" s="10">
        <v>0</v>
      </c>
      <c r="J60" s="14">
        <v>0</v>
      </c>
      <c r="K60" s="10">
        <v>0</v>
      </c>
      <c r="L60" s="14">
        <v>0</v>
      </c>
      <c r="M60" s="4"/>
    </row>
    <row r="61" spans="1:13" s="3" customFormat="1" x14ac:dyDescent="0.25">
      <c r="A61" s="124"/>
      <c r="B61" s="138"/>
      <c r="C61" s="130"/>
      <c r="D61" s="2" t="s">
        <v>5</v>
      </c>
      <c r="E61" s="7">
        <f>SUM(F61:L61)</f>
        <v>417</v>
      </c>
      <c r="F61" s="14">
        <v>0</v>
      </c>
      <c r="G61" s="7">
        <v>417</v>
      </c>
      <c r="H61" s="14">
        <v>0</v>
      </c>
      <c r="I61" s="10">
        <v>0</v>
      </c>
      <c r="J61" s="14">
        <v>0</v>
      </c>
      <c r="K61" s="10">
        <v>0</v>
      </c>
      <c r="L61" s="14">
        <v>0</v>
      </c>
      <c r="M61" s="4"/>
    </row>
    <row r="62" spans="1:13" x14ac:dyDescent="0.25">
      <c r="A62" s="54"/>
      <c r="B62" s="31" t="s">
        <v>8</v>
      </c>
      <c r="C62" s="54"/>
      <c r="D62" s="6" t="s">
        <v>3</v>
      </c>
      <c r="E62" s="21">
        <f>SUM(E63:E64)</f>
        <v>351438.69999999995</v>
      </c>
      <c r="F62" s="21">
        <f t="shared" ref="F62:L62" si="5">SUM(F63:F64)</f>
        <v>139573.4</v>
      </c>
      <c r="G62" s="21">
        <f>SUM(G63:G64)</f>
        <v>42852</v>
      </c>
      <c r="H62" s="21">
        <f t="shared" si="5"/>
        <v>79752.399999999994</v>
      </c>
      <c r="I62" s="21">
        <f t="shared" si="5"/>
        <v>72798.899999999994</v>
      </c>
      <c r="J62" s="21">
        <f t="shared" si="5"/>
        <v>5252.5</v>
      </c>
      <c r="K62" s="21">
        <f t="shared" si="5"/>
        <v>5485.1</v>
      </c>
      <c r="L62" s="21">
        <f t="shared" si="5"/>
        <v>5724.4</v>
      </c>
      <c r="M62" s="29"/>
    </row>
    <row r="63" spans="1:13" x14ac:dyDescent="0.25">
      <c r="A63" s="54"/>
      <c r="B63" s="54"/>
      <c r="C63" s="54"/>
      <c r="D63" s="6" t="s">
        <v>4</v>
      </c>
      <c r="E63" s="21">
        <f>SUM(F63:L63)</f>
        <v>298285.89999999997</v>
      </c>
      <c r="F63" s="21">
        <f>F10+F16+F19+F22+F25+F28+F31+F34+F37+F53+F43+F40+F13+F58+F56</f>
        <v>123061.9</v>
      </c>
      <c r="G63" s="21">
        <f>G10+G16+G19+G22+G25+G28+G31+G34+G37+G53+G43+G40+G13+G58+G56</f>
        <v>33181.699999999997</v>
      </c>
      <c r="H63" s="21">
        <f>H10+H16+H19+H22+H25+H28+H31+H34+H37+H53+H43+H40+H12+H58+H56</f>
        <v>74384.5</v>
      </c>
      <c r="I63" s="21">
        <f>I10+I16+I19+I22+I25+I28+I31+I34+I37+I53+I43+I40+I12+I56</f>
        <v>67657.799999999988</v>
      </c>
      <c r="J63" s="22">
        <f>J10+J16+J19+J22+J25+J28+J31+J34+J37+J53+J43+J40+J12</f>
        <v>0</v>
      </c>
      <c r="K63" s="22">
        <f>K10+K16+K19+K22+K25+K28+K31+K34+K37+K53+K43+K40+K12</f>
        <v>0</v>
      </c>
      <c r="L63" s="22">
        <f>L10+L16+L19+L22+L25+L28+L31+L34+L37+L53+L43+L40+L12</f>
        <v>0</v>
      </c>
      <c r="M63" s="29"/>
    </row>
    <row r="64" spans="1:13" x14ac:dyDescent="0.25">
      <c r="A64" s="54"/>
      <c r="B64" s="54"/>
      <c r="C64" s="54"/>
      <c r="D64" s="6" t="s">
        <v>5</v>
      </c>
      <c r="E64" s="21">
        <f>SUM(F64:L64)</f>
        <v>53152.799999999996</v>
      </c>
      <c r="F64" s="21">
        <f>F11+F17+F20+F23+F26+F29+F32+F35+F38+F54+F44+F41+F14+F59+F61</f>
        <v>16511.5</v>
      </c>
      <c r="G64" s="21">
        <f>G11+G17+G20+G23+G26+G29+G32+G35+G38+G54+G44+G41+G14+G59+G46+G61</f>
        <v>9670.2999999999993</v>
      </c>
      <c r="H64" s="21">
        <f>H11+H17+H20+H23+H26+H29+H32+H35+H38+H54+H44+H41+H14</f>
        <v>5367.9</v>
      </c>
      <c r="I64" s="21">
        <f>I11+I17+I20+I23+I26+I29+I32+I35+I38+I54+I44+I41+I14</f>
        <v>5141.1000000000004</v>
      </c>
      <c r="J64" s="21">
        <f>J11+J17+J20+J23+J26+J29+J32+J35+J38+J54+J44+J41+J14</f>
        <v>5252.5</v>
      </c>
      <c r="K64" s="21">
        <f>K11+K17+K20+K23+K26+K29+K32+K35+K38+K54+K44+K41+K14</f>
        <v>5485.1</v>
      </c>
      <c r="L64" s="21">
        <f>L11+L17+L20+L23+L26+L29+L32+L35+L38+L54+L44+L41</f>
        <v>5724.4</v>
      </c>
      <c r="M64" s="29"/>
    </row>
    <row r="65" spans="1:13" x14ac:dyDescent="0.25">
      <c r="A65" s="96" t="s">
        <v>9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4"/>
    </row>
    <row r="66" spans="1:13" ht="32.25" customHeight="1" x14ac:dyDescent="0.25">
      <c r="A66" s="112" t="s">
        <v>70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4"/>
    </row>
    <row r="67" spans="1:13" x14ac:dyDescent="0.25">
      <c r="A67" s="96" t="s">
        <v>61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1:13" ht="63.75" customHeight="1" x14ac:dyDescent="0.25">
      <c r="A68" s="44" t="s">
        <v>35</v>
      </c>
      <c r="B68" s="66" t="s">
        <v>36</v>
      </c>
      <c r="C68" s="41" t="s">
        <v>2</v>
      </c>
      <c r="D68" s="41" t="s">
        <v>5</v>
      </c>
      <c r="E68" s="16">
        <f>SUM(F68:L68)</f>
        <v>1205.3000000000002</v>
      </c>
      <c r="F68" s="16">
        <v>146.1</v>
      </c>
      <c r="G68" s="15">
        <v>0</v>
      </c>
      <c r="H68" s="27">
        <v>0</v>
      </c>
      <c r="I68" s="27">
        <v>0</v>
      </c>
      <c r="J68" s="16">
        <v>336</v>
      </c>
      <c r="K68" s="16">
        <v>352.8</v>
      </c>
      <c r="L68" s="16">
        <v>370.4</v>
      </c>
    </row>
    <row r="69" spans="1:13" ht="32.25" customHeight="1" x14ac:dyDescent="0.25">
      <c r="A69" s="41" t="s">
        <v>68</v>
      </c>
      <c r="B69" s="46" t="s">
        <v>69</v>
      </c>
      <c r="C69" s="41" t="s">
        <v>2</v>
      </c>
      <c r="D69" s="41" t="s">
        <v>5</v>
      </c>
      <c r="E69" s="16">
        <f>SUM(F69:L69)</f>
        <v>445</v>
      </c>
      <c r="F69" s="16">
        <f>280+80+85</f>
        <v>445</v>
      </c>
      <c r="G69" s="15">
        <v>0</v>
      </c>
      <c r="H69" s="15">
        <v>0</v>
      </c>
      <c r="I69" s="41">
        <v>0</v>
      </c>
      <c r="J69" s="42">
        <v>0</v>
      </c>
      <c r="K69" s="41">
        <v>0</v>
      </c>
      <c r="L69" s="42">
        <v>0</v>
      </c>
    </row>
    <row r="70" spans="1:13" ht="29.25" customHeight="1" x14ac:dyDescent="0.25">
      <c r="A70" s="41" t="s">
        <v>72</v>
      </c>
      <c r="B70" s="45" t="s">
        <v>104</v>
      </c>
      <c r="C70" s="41" t="s">
        <v>2</v>
      </c>
      <c r="D70" s="42" t="s">
        <v>4</v>
      </c>
      <c r="E70" s="16">
        <f>SUM(F70:L70)</f>
        <v>382.5</v>
      </c>
      <c r="F70" s="16">
        <f>382.5</f>
        <v>382.5</v>
      </c>
      <c r="G70" s="15">
        <v>0</v>
      </c>
      <c r="H70" s="15">
        <v>0</v>
      </c>
      <c r="I70" s="41">
        <v>0</v>
      </c>
      <c r="J70" s="42">
        <v>0</v>
      </c>
      <c r="K70" s="41">
        <v>0</v>
      </c>
      <c r="L70" s="42">
        <v>0</v>
      </c>
    </row>
    <row r="71" spans="1:13" x14ac:dyDescent="0.25">
      <c r="A71" s="54"/>
      <c r="B71" s="5" t="s">
        <v>37</v>
      </c>
      <c r="C71" s="54"/>
      <c r="D71" s="6" t="s">
        <v>3</v>
      </c>
      <c r="E71" s="55">
        <f>SUM(E72:E73)</f>
        <v>2032.8000000000002</v>
      </c>
      <c r="F71" s="56">
        <f>SUM(F72:F73)</f>
        <v>973.6</v>
      </c>
      <c r="G71" s="43">
        <f t="shared" ref="G71:L71" si="6">G72+G73</f>
        <v>0</v>
      </c>
      <c r="H71" s="43">
        <f t="shared" si="6"/>
        <v>0</v>
      </c>
      <c r="I71" s="43">
        <f t="shared" si="6"/>
        <v>0</v>
      </c>
      <c r="J71" s="56">
        <f t="shared" si="6"/>
        <v>336</v>
      </c>
      <c r="K71" s="55">
        <f t="shared" si="6"/>
        <v>352.8</v>
      </c>
      <c r="L71" s="55">
        <f t="shared" si="6"/>
        <v>370.4</v>
      </c>
      <c r="M71" s="29"/>
    </row>
    <row r="72" spans="1:13" x14ac:dyDescent="0.25">
      <c r="A72" s="54"/>
      <c r="B72" s="54"/>
      <c r="C72" s="54"/>
      <c r="D72" s="6" t="s">
        <v>4</v>
      </c>
      <c r="E72" s="55">
        <f>SUM(F72:L72)</f>
        <v>382.5</v>
      </c>
      <c r="F72" s="56">
        <f t="shared" ref="F72:L72" si="7">F70</f>
        <v>382.5</v>
      </c>
      <c r="G72" s="43">
        <f t="shared" si="7"/>
        <v>0</v>
      </c>
      <c r="H72" s="43">
        <f t="shared" si="7"/>
        <v>0</v>
      </c>
      <c r="I72" s="43">
        <f t="shared" si="7"/>
        <v>0</v>
      </c>
      <c r="J72" s="35">
        <f t="shared" si="7"/>
        <v>0</v>
      </c>
      <c r="K72" s="56">
        <f t="shared" si="7"/>
        <v>0</v>
      </c>
      <c r="L72" s="56">
        <f t="shared" si="7"/>
        <v>0</v>
      </c>
      <c r="M72" s="29"/>
    </row>
    <row r="73" spans="1:13" x14ac:dyDescent="0.25">
      <c r="A73" s="54"/>
      <c r="B73" s="54"/>
      <c r="C73" s="54"/>
      <c r="D73" s="6" t="s">
        <v>5</v>
      </c>
      <c r="E73" s="55">
        <f>SUM(F73:L73)</f>
        <v>1650.3000000000002</v>
      </c>
      <c r="F73" s="56">
        <f>F69+F68</f>
        <v>591.1</v>
      </c>
      <c r="G73" s="43">
        <f t="shared" ref="G73:L73" si="8">SUM(G68:G69)</f>
        <v>0</v>
      </c>
      <c r="H73" s="43">
        <f t="shared" si="8"/>
        <v>0</v>
      </c>
      <c r="I73" s="43">
        <f t="shared" si="8"/>
        <v>0</v>
      </c>
      <c r="J73" s="56">
        <f t="shared" si="8"/>
        <v>336</v>
      </c>
      <c r="K73" s="56">
        <f t="shared" si="8"/>
        <v>352.8</v>
      </c>
      <c r="L73" s="56">
        <f t="shared" si="8"/>
        <v>370.4</v>
      </c>
      <c r="M73" s="29"/>
    </row>
    <row r="74" spans="1:13" x14ac:dyDescent="0.25">
      <c r="A74" s="144" t="s">
        <v>38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4"/>
    </row>
    <row r="75" spans="1:13" x14ac:dyDescent="0.25">
      <c r="A75" s="96" t="s">
        <v>62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1:13" x14ac:dyDescent="0.25">
      <c r="A76" s="96" t="s">
        <v>39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1:13" ht="24.75" customHeight="1" x14ac:dyDescent="0.25">
      <c r="A77" s="103" t="s">
        <v>40</v>
      </c>
      <c r="B77" s="125" t="s">
        <v>82</v>
      </c>
      <c r="C77" s="73" t="s">
        <v>14</v>
      </c>
      <c r="D77" s="42" t="s">
        <v>3</v>
      </c>
      <c r="E77" s="16">
        <f t="shared" ref="E77:L77" si="9">SUM(E78:E79)</f>
        <v>614.79999999999995</v>
      </c>
      <c r="F77" s="16">
        <f t="shared" si="9"/>
        <v>0</v>
      </c>
      <c r="G77" s="40">
        <f t="shared" si="9"/>
        <v>0</v>
      </c>
      <c r="H77" s="40">
        <f t="shared" si="9"/>
        <v>614.79999999999995</v>
      </c>
      <c r="I77" s="16">
        <f t="shared" si="9"/>
        <v>0</v>
      </c>
      <c r="J77" s="40">
        <f t="shared" si="9"/>
        <v>0</v>
      </c>
      <c r="K77" s="16">
        <f t="shared" si="9"/>
        <v>0</v>
      </c>
      <c r="L77" s="16">
        <f t="shared" si="9"/>
        <v>0</v>
      </c>
    </row>
    <row r="78" spans="1:13" ht="24.75" customHeight="1" x14ac:dyDescent="0.25">
      <c r="A78" s="104"/>
      <c r="B78" s="126"/>
      <c r="C78" s="134"/>
      <c r="D78" s="42" t="s">
        <v>4</v>
      </c>
      <c r="E78" s="16">
        <f>SUM(F78:L78)</f>
        <v>553.29999999999995</v>
      </c>
      <c r="F78" s="16">
        <v>0</v>
      </c>
      <c r="G78" s="40">
        <v>0</v>
      </c>
      <c r="H78" s="40">
        <v>553.29999999999995</v>
      </c>
      <c r="I78" s="41">
        <v>0</v>
      </c>
      <c r="J78" s="40">
        <v>0</v>
      </c>
      <c r="K78" s="41">
        <v>0</v>
      </c>
      <c r="L78" s="41">
        <v>0</v>
      </c>
    </row>
    <row r="79" spans="1:13" ht="16.5" customHeight="1" x14ac:dyDescent="0.25">
      <c r="A79" s="105"/>
      <c r="B79" s="127"/>
      <c r="C79" s="74"/>
      <c r="D79" s="41" t="s">
        <v>5</v>
      </c>
      <c r="E79" s="16">
        <f>SUM(F79:L79)</f>
        <v>61.5</v>
      </c>
      <c r="F79" s="16">
        <f>582-582</f>
        <v>0</v>
      </c>
      <c r="G79" s="40">
        <v>0</v>
      </c>
      <c r="H79" s="40">
        <v>61.5</v>
      </c>
      <c r="I79" s="41">
        <v>0</v>
      </c>
      <c r="J79" s="40">
        <v>0</v>
      </c>
      <c r="K79" s="41">
        <v>0</v>
      </c>
      <c r="L79" s="41">
        <v>0</v>
      </c>
    </row>
    <row r="80" spans="1:13" ht="24.75" customHeight="1" x14ac:dyDescent="0.25">
      <c r="A80" s="44" t="s">
        <v>41</v>
      </c>
      <c r="B80" s="28" t="s">
        <v>71</v>
      </c>
      <c r="C80" s="41" t="s">
        <v>2</v>
      </c>
      <c r="D80" s="41" t="s">
        <v>5</v>
      </c>
      <c r="E80" s="41">
        <f>SUM(F80:L80)</f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</row>
    <row r="81" spans="1:13" ht="15" customHeight="1" x14ac:dyDescent="0.25">
      <c r="A81" s="54"/>
      <c r="B81" s="5" t="s">
        <v>43</v>
      </c>
      <c r="C81" s="54"/>
      <c r="D81" s="6" t="s">
        <v>3</v>
      </c>
      <c r="E81" s="21">
        <f>SUM(E82:E83)</f>
        <v>614.79999999999995</v>
      </c>
      <c r="F81" s="56">
        <f>SUM(F82:F83)</f>
        <v>0</v>
      </c>
      <c r="G81" s="17">
        <f t="shared" ref="G81:L81" si="10">G82+G83</f>
        <v>0</v>
      </c>
      <c r="H81" s="24">
        <f t="shared" si="10"/>
        <v>614.79999999999995</v>
      </c>
      <c r="I81" s="43">
        <f t="shared" si="10"/>
        <v>0</v>
      </c>
      <c r="J81" s="17">
        <f t="shared" si="10"/>
        <v>0</v>
      </c>
      <c r="K81" s="43">
        <f t="shared" si="10"/>
        <v>0</v>
      </c>
      <c r="L81" s="43">
        <f t="shared" si="10"/>
        <v>0</v>
      </c>
      <c r="M81" s="29"/>
    </row>
    <row r="82" spans="1:13" ht="17.25" customHeight="1" x14ac:dyDescent="0.25">
      <c r="A82" s="54"/>
      <c r="B82" s="54"/>
      <c r="C82" s="54"/>
      <c r="D82" s="6" t="s">
        <v>4</v>
      </c>
      <c r="E82" s="21">
        <f>SUM(F82:L82)</f>
        <v>553.29999999999995</v>
      </c>
      <c r="F82" s="56">
        <f>F78</f>
        <v>0</v>
      </c>
      <c r="G82" s="17">
        <f>G77</f>
        <v>0</v>
      </c>
      <c r="H82" s="35">
        <f>H78</f>
        <v>553.29999999999995</v>
      </c>
      <c r="I82" s="43">
        <f>I78</f>
        <v>0</v>
      </c>
      <c r="J82" s="17">
        <f>J80</f>
        <v>0</v>
      </c>
      <c r="K82" s="43">
        <f>K78</f>
        <v>0</v>
      </c>
      <c r="L82" s="43">
        <f>L78</f>
        <v>0</v>
      </c>
      <c r="M82" s="29"/>
    </row>
    <row r="83" spans="1:13" x14ac:dyDescent="0.25">
      <c r="A83" s="54"/>
      <c r="B83" s="54"/>
      <c r="C83" s="54"/>
      <c r="D83" s="6" t="s">
        <v>5</v>
      </c>
      <c r="E83" s="56">
        <f>SUM(F83:L83)</f>
        <v>61.5</v>
      </c>
      <c r="F83" s="56">
        <f>F79+F80</f>
        <v>0</v>
      </c>
      <c r="G83" s="17">
        <f>G79+G80</f>
        <v>0</v>
      </c>
      <c r="H83" s="35">
        <f>H79+H80</f>
        <v>61.5</v>
      </c>
      <c r="I83" s="43">
        <f>I80+I77</f>
        <v>0</v>
      </c>
      <c r="J83" s="17">
        <f>J80+J77</f>
        <v>0</v>
      </c>
      <c r="K83" s="43">
        <f>K80+K77</f>
        <v>0</v>
      </c>
      <c r="L83" s="43">
        <f>L80+L77</f>
        <v>0</v>
      </c>
      <c r="M83" s="29"/>
    </row>
    <row r="84" spans="1:13" x14ac:dyDescent="0.25">
      <c r="A84" s="96" t="s">
        <v>44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1:13" ht="33" customHeight="1" x14ac:dyDescent="0.25">
      <c r="A85" s="85" t="s">
        <v>63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1:13" x14ac:dyDescent="0.25">
      <c r="A86" s="96" t="s">
        <v>64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1:13" x14ac:dyDescent="0.25">
      <c r="A87" s="96" t="s">
        <v>45</v>
      </c>
      <c r="B87" s="75" t="s">
        <v>42</v>
      </c>
      <c r="C87" s="97" t="s">
        <v>2</v>
      </c>
      <c r="D87" s="2" t="s">
        <v>3</v>
      </c>
      <c r="E87" s="13">
        <f>SUM(E88:E89)</f>
        <v>2271</v>
      </c>
      <c r="F87" s="13">
        <f>F88+F89</f>
        <v>543.1</v>
      </c>
      <c r="G87" s="13">
        <f>G88+G89</f>
        <v>1027.3</v>
      </c>
      <c r="H87" s="13">
        <f>H88+H89</f>
        <v>350.3</v>
      </c>
      <c r="I87" s="13">
        <f>I88+I89</f>
        <v>350.3</v>
      </c>
      <c r="J87" s="41">
        <v>0</v>
      </c>
      <c r="K87" s="41">
        <v>0</v>
      </c>
      <c r="L87" s="41">
        <v>0</v>
      </c>
    </row>
    <row r="88" spans="1:13" x14ac:dyDescent="0.25">
      <c r="A88" s="96"/>
      <c r="B88" s="147"/>
      <c r="C88" s="97"/>
      <c r="D88" s="2" t="s">
        <v>4</v>
      </c>
      <c r="E88" s="14">
        <f>F88+G88+H88+I88+J88+K88+L88</f>
        <v>0</v>
      </c>
      <c r="F88" s="14">
        <v>0</v>
      </c>
      <c r="G88" s="14">
        <v>0</v>
      </c>
      <c r="H88" s="14">
        <v>0</v>
      </c>
      <c r="I88" s="41">
        <v>0</v>
      </c>
      <c r="J88" s="41">
        <v>0</v>
      </c>
      <c r="K88" s="41">
        <v>0</v>
      </c>
      <c r="L88" s="41">
        <v>0</v>
      </c>
    </row>
    <row r="89" spans="1:13" x14ac:dyDescent="0.25">
      <c r="A89" s="96"/>
      <c r="B89" s="148"/>
      <c r="C89" s="97"/>
      <c r="D89" s="2" t="s">
        <v>5</v>
      </c>
      <c r="E89" s="13">
        <f>F89+G89+H89+I89+J89+K89+L89</f>
        <v>2271</v>
      </c>
      <c r="F89" s="14">
        <v>543.1</v>
      </c>
      <c r="G89" s="14">
        <v>1027.3</v>
      </c>
      <c r="H89" s="14">
        <v>350.3</v>
      </c>
      <c r="I89" s="41">
        <v>350.3</v>
      </c>
      <c r="J89" s="41">
        <v>0</v>
      </c>
      <c r="K89" s="41">
        <v>0</v>
      </c>
      <c r="L89" s="41">
        <v>0</v>
      </c>
    </row>
    <row r="90" spans="1:13" x14ac:dyDescent="0.25">
      <c r="A90" s="93"/>
      <c r="B90" s="94" t="s">
        <v>46</v>
      </c>
      <c r="C90" s="96"/>
      <c r="D90" s="6" t="s">
        <v>3</v>
      </c>
      <c r="E90" s="25">
        <f>E91+E92</f>
        <v>2271</v>
      </c>
      <c r="F90" s="17">
        <f>F91+F92</f>
        <v>543.1</v>
      </c>
      <c r="G90" s="17">
        <f>G91+G92</f>
        <v>1027.3</v>
      </c>
      <c r="H90" s="17">
        <f>H91+H92</f>
        <v>350.3</v>
      </c>
      <c r="I90" s="43">
        <f>I92+I91</f>
        <v>350.3</v>
      </c>
      <c r="J90" s="43">
        <f>J91+J92</f>
        <v>0</v>
      </c>
      <c r="K90" s="43">
        <f>K91+K92</f>
        <v>0</v>
      </c>
      <c r="L90" s="43">
        <f>L91+L92</f>
        <v>0</v>
      </c>
      <c r="M90" s="29"/>
    </row>
    <row r="91" spans="1:13" x14ac:dyDescent="0.25">
      <c r="A91" s="93"/>
      <c r="B91" s="95"/>
      <c r="C91" s="96"/>
      <c r="D91" s="6" t="s">
        <v>4</v>
      </c>
      <c r="E91" s="17">
        <f>SUM(F91:L91)</f>
        <v>0</v>
      </c>
      <c r="F91" s="17">
        <f t="shared" ref="E91:G92" si="11">F88</f>
        <v>0</v>
      </c>
      <c r="G91" s="17">
        <f t="shared" si="11"/>
        <v>0</v>
      </c>
      <c r="H91" s="17">
        <f t="shared" ref="H91:L92" si="12">H88</f>
        <v>0</v>
      </c>
      <c r="I91" s="43">
        <f t="shared" si="12"/>
        <v>0</v>
      </c>
      <c r="J91" s="43">
        <f t="shared" si="12"/>
        <v>0</v>
      </c>
      <c r="K91" s="43">
        <f t="shared" si="12"/>
        <v>0</v>
      </c>
      <c r="L91" s="43">
        <f t="shared" si="12"/>
        <v>0</v>
      </c>
      <c r="M91" s="29"/>
    </row>
    <row r="92" spans="1:13" x14ac:dyDescent="0.25">
      <c r="A92" s="93"/>
      <c r="B92" s="95"/>
      <c r="C92" s="96"/>
      <c r="D92" s="6" t="s">
        <v>5</v>
      </c>
      <c r="E92" s="25">
        <f t="shared" si="11"/>
        <v>2271</v>
      </c>
      <c r="F92" s="17">
        <f t="shared" si="11"/>
        <v>543.1</v>
      </c>
      <c r="G92" s="17">
        <f t="shared" si="11"/>
        <v>1027.3</v>
      </c>
      <c r="H92" s="17">
        <f t="shared" si="12"/>
        <v>350.3</v>
      </c>
      <c r="I92" s="43">
        <f t="shared" si="12"/>
        <v>350.3</v>
      </c>
      <c r="J92" s="43">
        <f t="shared" si="12"/>
        <v>0</v>
      </c>
      <c r="K92" s="43">
        <f t="shared" si="12"/>
        <v>0</v>
      </c>
      <c r="L92" s="43">
        <f t="shared" si="12"/>
        <v>0</v>
      </c>
      <c r="M92" s="29"/>
    </row>
    <row r="93" spans="1:13" x14ac:dyDescent="0.25">
      <c r="A93" s="96" t="s">
        <v>47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1:13" ht="18" customHeight="1" x14ac:dyDescent="0.25">
      <c r="A94" s="96" t="s">
        <v>65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1:13" x14ac:dyDescent="0.25">
      <c r="A95" s="96" t="s">
        <v>48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1:13" x14ac:dyDescent="0.25">
      <c r="A96" s="149" t="s">
        <v>50</v>
      </c>
      <c r="B96" s="75" t="s">
        <v>49</v>
      </c>
      <c r="C96" s="85" t="s">
        <v>98</v>
      </c>
      <c r="D96" s="2" t="s">
        <v>3</v>
      </c>
      <c r="E96" s="16">
        <f>F96+G96+H96+I96+J96+K96+L96</f>
        <v>912220.1</v>
      </c>
      <c r="F96" s="16">
        <f>F97+F98+F100</f>
        <v>151661.1</v>
      </c>
      <c r="G96" s="16">
        <f>31256.5+G97+G98+G100</f>
        <v>680096.6</v>
      </c>
      <c r="H96" s="16">
        <v>78462.399999999994</v>
      </c>
      <c r="I96" s="15">
        <f>I100+I98+I97</f>
        <v>0</v>
      </c>
      <c r="J96" s="16">
        <f>J100+J98+J97</f>
        <v>2000</v>
      </c>
      <c r="K96" s="15">
        <f>K100+K98+K97</f>
        <v>0</v>
      </c>
      <c r="L96" s="15">
        <f>L100+L98+L97</f>
        <v>0</v>
      </c>
    </row>
    <row r="97" spans="1:13" ht="18" customHeight="1" x14ac:dyDescent="0.25">
      <c r="A97" s="149"/>
      <c r="B97" s="98"/>
      <c r="C97" s="85"/>
      <c r="D97" s="2" t="s">
        <v>66</v>
      </c>
      <c r="E97" s="16">
        <f>F97+G97+H97+I97+J97+K97+L97</f>
        <v>224023.19999999998</v>
      </c>
      <c r="F97" s="16">
        <v>39038.199999999997</v>
      </c>
      <c r="G97" s="68">
        <v>107964.9</v>
      </c>
      <c r="H97" s="16">
        <v>77020.100000000006</v>
      </c>
      <c r="I97" s="15">
        <v>0</v>
      </c>
      <c r="J97" s="15">
        <v>0</v>
      </c>
      <c r="K97" s="41">
        <v>0</v>
      </c>
      <c r="L97" s="41">
        <v>0</v>
      </c>
    </row>
    <row r="98" spans="1:13" ht="18" customHeight="1" x14ac:dyDescent="0.25">
      <c r="A98" s="149"/>
      <c r="B98" s="98"/>
      <c r="C98" s="85"/>
      <c r="D98" s="75" t="s">
        <v>4</v>
      </c>
      <c r="E98" s="77">
        <f>F98+H98+I98+J98+K98+L98+G98+31256.5</f>
        <v>679526.6</v>
      </c>
      <c r="F98" s="79">
        <v>110276.5</v>
      </c>
      <c r="G98" s="68">
        <v>537993.6</v>
      </c>
      <c r="H98" s="81">
        <v>0</v>
      </c>
      <c r="I98" s="71">
        <v>0</v>
      </c>
      <c r="J98" s="71">
        <v>0</v>
      </c>
      <c r="K98" s="73">
        <v>0</v>
      </c>
      <c r="L98" s="73">
        <v>0</v>
      </c>
    </row>
    <row r="99" spans="1:13" x14ac:dyDescent="0.25">
      <c r="A99" s="149"/>
      <c r="B99" s="98"/>
      <c r="C99" s="85"/>
      <c r="D99" s="76"/>
      <c r="E99" s="78"/>
      <c r="F99" s="80"/>
      <c r="G99" s="69" t="s">
        <v>101</v>
      </c>
      <c r="H99" s="82"/>
      <c r="I99" s="72"/>
      <c r="J99" s="72"/>
      <c r="K99" s="74"/>
      <c r="L99" s="74"/>
    </row>
    <row r="100" spans="1:13" x14ac:dyDescent="0.25">
      <c r="A100" s="149"/>
      <c r="B100" s="99"/>
      <c r="C100" s="85"/>
      <c r="D100" s="2" t="s">
        <v>5</v>
      </c>
      <c r="E100" s="16">
        <f>F100+G100+H100+I100+J100+K100+L100</f>
        <v>8670.2999999999993</v>
      </c>
      <c r="F100" s="16">
        <v>2346.4</v>
      </c>
      <c r="G100" s="69">
        <v>2881.6</v>
      </c>
      <c r="H100" s="16">
        <v>1442.3</v>
      </c>
      <c r="I100" s="15">
        <v>0</v>
      </c>
      <c r="J100" s="16">
        <v>2000</v>
      </c>
      <c r="K100" s="41">
        <v>0</v>
      </c>
      <c r="L100" s="41">
        <v>0</v>
      </c>
    </row>
    <row r="101" spans="1:13" x14ac:dyDescent="0.25">
      <c r="A101" s="96"/>
      <c r="B101" s="97" t="s">
        <v>51</v>
      </c>
      <c r="C101" s="97" t="s">
        <v>2</v>
      </c>
      <c r="D101" s="6" t="s">
        <v>3</v>
      </c>
      <c r="E101" s="21">
        <f t="shared" ref="E101:L101" si="13">E102+E103+E104</f>
        <v>912220.1</v>
      </c>
      <c r="F101" s="21">
        <f t="shared" si="13"/>
        <v>151661.1</v>
      </c>
      <c r="G101" s="20">
        <f>G102+G103+G104</f>
        <v>680096.6</v>
      </c>
      <c r="H101" s="20">
        <f>H102+H103+H104</f>
        <v>78462.400000000009</v>
      </c>
      <c r="I101" s="43">
        <f t="shared" si="13"/>
        <v>0</v>
      </c>
      <c r="J101" s="35">
        <f t="shared" si="13"/>
        <v>2000</v>
      </c>
      <c r="K101" s="43">
        <f t="shared" si="13"/>
        <v>0</v>
      </c>
      <c r="L101" s="43">
        <f t="shared" si="13"/>
        <v>0</v>
      </c>
      <c r="M101" s="29"/>
    </row>
    <row r="102" spans="1:13" x14ac:dyDescent="0.25">
      <c r="A102" s="96"/>
      <c r="B102" s="97"/>
      <c r="C102" s="97"/>
      <c r="D102" s="6" t="s">
        <v>66</v>
      </c>
      <c r="E102" s="21">
        <f>SUM(F102:L102)</f>
        <v>224023.19999999998</v>
      </c>
      <c r="F102" s="21">
        <f t="shared" ref="F102:L102" si="14">F97</f>
        <v>39038.199999999997</v>
      </c>
      <c r="G102" s="20">
        <f t="shared" si="14"/>
        <v>107964.9</v>
      </c>
      <c r="H102" s="20">
        <f t="shared" si="14"/>
        <v>77020.100000000006</v>
      </c>
      <c r="I102" s="22">
        <f t="shared" si="14"/>
        <v>0</v>
      </c>
      <c r="J102" s="18">
        <f t="shared" si="14"/>
        <v>0</v>
      </c>
      <c r="K102" s="22">
        <f t="shared" si="14"/>
        <v>0</v>
      </c>
      <c r="L102" s="22">
        <f t="shared" si="14"/>
        <v>0</v>
      </c>
      <c r="M102" s="29"/>
    </row>
    <row r="103" spans="1:13" x14ac:dyDescent="0.25">
      <c r="A103" s="96"/>
      <c r="B103" s="97"/>
      <c r="C103" s="97"/>
      <c r="D103" s="6" t="s">
        <v>4</v>
      </c>
      <c r="E103" s="21">
        <f>SUM(F103:L103)</f>
        <v>679526.6</v>
      </c>
      <c r="F103" s="21">
        <f>F98</f>
        <v>110276.5</v>
      </c>
      <c r="G103" s="20">
        <f>G98+31256.5</f>
        <v>569250.1</v>
      </c>
      <c r="H103" s="18">
        <f>H98</f>
        <v>0</v>
      </c>
      <c r="I103" s="22">
        <f>I98</f>
        <v>0</v>
      </c>
      <c r="J103" s="18">
        <f>J98</f>
        <v>0</v>
      </c>
      <c r="K103" s="22">
        <f>K98</f>
        <v>0</v>
      </c>
      <c r="L103" s="22">
        <f>L98</f>
        <v>0</v>
      </c>
      <c r="M103" s="29"/>
    </row>
    <row r="104" spans="1:13" x14ac:dyDescent="0.25">
      <c r="A104" s="96"/>
      <c r="B104" s="97"/>
      <c r="C104" s="97"/>
      <c r="D104" s="6" t="s">
        <v>5</v>
      </c>
      <c r="E104" s="21">
        <f>SUM(F104:L104)</f>
        <v>8670.2999999999993</v>
      </c>
      <c r="F104" s="21">
        <f t="shared" ref="F104:L104" si="15">F100</f>
        <v>2346.4</v>
      </c>
      <c r="G104" s="20">
        <f t="shared" si="15"/>
        <v>2881.6</v>
      </c>
      <c r="H104" s="20">
        <f t="shared" si="15"/>
        <v>1442.3</v>
      </c>
      <c r="I104" s="22">
        <f t="shared" si="15"/>
        <v>0</v>
      </c>
      <c r="J104" s="20">
        <f t="shared" si="15"/>
        <v>2000</v>
      </c>
      <c r="K104" s="22">
        <f t="shared" si="15"/>
        <v>0</v>
      </c>
      <c r="L104" s="22">
        <f t="shared" si="15"/>
        <v>0</v>
      </c>
      <c r="M104" s="29"/>
    </row>
    <row r="105" spans="1:13" x14ac:dyDescent="0.25">
      <c r="A105" s="145" t="s">
        <v>90</v>
      </c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</row>
    <row r="106" spans="1:13" x14ac:dyDescent="0.25">
      <c r="A106" s="96" t="s">
        <v>67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1:13" ht="36.75" customHeight="1" x14ac:dyDescent="0.25">
      <c r="A107" s="85" t="s">
        <v>52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1:13" ht="14.25" customHeight="1" x14ac:dyDescent="0.25">
      <c r="A108" s="103" t="s">
        <v>56</v>
      </c>
      <c r="B108" s="106" t="s">
        <v>53</v>
      </c>
      <c r="C108" s="109" t="s">
        <v>77</v>
      </c>
      <c r="D108" s="45" t="s">
        <v>3</v>
      </c>
      <c r="E108" s="16">
        <f>SUM(E109:E111)</f>
        <v>74608.2</v>
      </c>
      <c r="F108" s="16">
        <f>SUM(F109:F111)</f>
        <v>19116.3</v>
      </c>
      <c r="G108" s="16">
        <f t="shared" ref="G108:L108" si="16">SUM(G109:G111)</f>
        <v>19432.2</v>
      </c>
      <c r="H108" s="16">
        <f>H111</f>
        <v>16925.099999999999</v>
      </c>
      <c r="I108" s="16">
        <f t="shared" si="16"/>
        <v>19134.600000000002</v>
      </c>
      <c r="J108" s="41">
        <f t="shared" si="16"/>
        <v>0</v>
      </c>
      <c r="K108" s="41">
        <f t="shared" si="16"/>
        <v>0</v>
      </c>
      <c r="L108" s="41">
        <f t="shared" si="16"/>
        <v>0</v>
      </c>
    </row>
    <row r="109" spans="1:13" ht="18" customHeight="1" x14ac:dyDescent="0.25">
      <c r="A109" s="104"/>
      <c r="B109" s="107"/>
      <c r="C109" s="110"/>
      <c r="D109" s="45" t="s">
        <v>66</v>
      </c>
      <c r="E109" s="11">
        <f>SUM(F109:L109)</f>
        <v>260</v>
      </c>
      <c r="F109" s="11">
        <v>260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</row>
    <row r="110" spans="1:13" ht="18" customHeight="1" x14ac:dyDescent="0.25">
      <c r="A110" s="104"/>
      <c r="B110" s="107"/>
      <c r="C110" s="110"/>
      <c r="D110" s="2" t="s">
        <v>4</v>
      </c>
      <c r="E110" s="11">
        <f>F110+G110+H110+I110+J110+K110+L110</f>
        <v>0</v>
      </c>
      <c r="F110" s="34">
        <v>0</v>
      </c>
      <c r="G110" s="40">
        <v>0</v>
      </c>
      <c r="H110" s="40">
        <v>0</v>
      </c>
      <c r="I110" s="41">
        <v>0</v>
      </c>
      <c r="J110" s="41">
        <v>0</v>
      </c>
      <c r="K110" s="41">
        <v>0</v>
      </c>
      <c r="L110" s="41">
        <v>0</v>
      </c>
    </row>
    <row r="111" spans="1:13" x14ac:dyDescent="0.25">
      <c r="A111" s="105"/>
      <c r="B111" s="108"/>
      <c r="C111" s="111"/>
      <c r="D111" s="45" t="s">
        <v>5</v>
      </c>
      <c r="E111" s="11">
        <f>SUM(F111:L111)</f>
        <v>74348.2</v>
      </c>
      <c r="F111" s="11">
        <f>15848.2+3008.1</f>
        <v>18856.3</v>
      </c>
      <c r="G111" s="19">
        <f>16649.2+3200-417</f>
        <v>19432.2</v>
      </c>
      <c r="H111" s="19">
        <v>16925.099999999999</v>
      </c>
      <c r="I111" s="11">
        <f>1858.2+17276.4</f>
        <v>19134.600000000002</v>
      </c>
      <c r="J111" s="41">
        <v>0</v>
      </c>
      <c r="K111" s="41">
        <v>0</v>
      </c>
      <c r="L111" s="41">
        <v>0</v>
      </c>
    </row>
    <row r="112" spans="1:13" ht="33.75" x14ac:dyDescent="0.25">
      <c r="A112" s="44" t="s">
        <v>57</v>
      </c>
      <c r="B112" s="45" t="s">
        <v>54</v>
      </c>
      <c r="C112" s="14" t="s">
        <v>2</v>
      </c>
      <c r="D112" s="46" t="s">
        <v>5</v>
      </c>
      <c r="E112" s="11">
        <f>F112+G112+H112+I112+J112+K112+L112</f>
        <v>36628.299999999996</v>
      </c>
      <c r="F112" s="11">
        <f>3568.9+4185.9+410.5+39.9</f>
        <v>8205.1999999999989</v>
      </c>
      <c r="G112" s="19">
        <f>3779.2+4578.4+420+660.3+244.6</f>
        <v>9682.4999999999982</v>
      </c>
      <c r="H112" s="19">
        <f>3956.8+4793.5+425</f>
        <v>9175.2999999999993</v>
      </c>
      <c r="I112" s="11">
        <f>4130.9+5004.4+430</f>
        <v>9565.2999999999993</v>
      </c>
      <c r="J112" s="41">
        <v>0</v>
      </c>
      <c r="K112" s="41">
        <v>0</v>
      </c>
      <c r="L112" s="41">
        <v>0</v>
      </c>
    </row>
    <row r="113" spans="1:15" ht="22.5" x14ac:dyDescent="0.25">
      <c r="A113" s="44" t="s">
        <v>58</v>
      </c>
      <c r="B113" s="45" t="s">
        <v>55</v>
      </c>
      <c r="C113" s="14" t="s">
        <v>2</v>
      </c>
      <c r="D113" s="46" t="s">
        <v>5</v>
      </c>
      <c r="E113" s="11">
        <f>F113+G113+H113+I113+J113+K113+L113</f>
        <v>13356.599999999999</v>
      </c>
      <c r="F113" s="11">
        <f>3102+230</f>
        <v>3332</v>
      </c>
      <c r="G113" s="19">
        <f>3128+168.1+35.7</f>
        <v>3331.7999999999997</v>
      </c>
      <c r="H113" s="19">
        <f>3153+176</f>
        <v>3329</v>
      </c>
      <c r="I113" s="11">
        <f>3180+183.8</f>
        <v>3363.8</v>
      </c>
      <c r="J113" s="41">
        <v>0</v>
      </c>
      <c r="K113" s="41">
        <v>0</v>
      </c>
      <c r="L113" s="41">
        <v>0</v>
      </c>
    </row>
    <row r="114" spans="1:15" x14ac:dyDescent="0.25">
      <c r="A114" s="93"/>
      <c r="B114" s="94" t="s">
        <v>59</v>
      </c>
      <c r="C114" s="96" t="s">
        <v>2</v>
      </c>
      <c r="D114" s="6" t="s">
        <v>3</v>
      </c>
      <c r="E114" s="25">
        <f>SUM(E115:E117)</f>
        <v>124593.09999999999</v>
      </c>
      <c r="F114" s="25">
        <f>SUM(F115:F117)</f>
        <v>30653.5</v>
      </c>
      <c r="G114" s="25">
        <f>SUM(G115:G117)</f>
        <v>32446.499999999996</v>
      </c>
      <c r="H114" s="25">
        <f>SUM(H115:H117)</f>
        <v>29429.399999999998</v>
      </c>
      <c r="I114" s="25">
        <f>SUM(I115:I117)</f>
        <v>32063.7</v>
      </c>
      <c r="J114" s="43">
        <f>J115+J117</f>
        <v>0</v>
      </c>
      <c r="K114" s="43">
        <f>K115+K117</f>
        <v>0</v>
      </c>
      <c r="L114" s="43">
        <f>L115+L117</f>
        <v>0</v>
      </c>
      <c r="M114" s="29"/>
    </row>
    <row r="115" spans="1:15" x14ac:dyDescent="0.25">
      <c r="A115" s="93"/>
      <c r="B115" s="95"/>
      <c r="C115" s="96"/>
      <c r="D115" s="6" t="s">
        <v>73</v>
      </c>
      <c r="E115" s="21">
        <f>SUM(F115:L115)</f>
        <v>260</v>
      </c>
      <c r="F115" s="26">
        <f>F109</f>
        <v>260</v>
      </c>
      <c r="G115" s="30">
        <f t="shared" ref="G115:L115" si="17">G109</f>
        <v>0</v>
      </c>
      <c r="H115" s="30">
        <f t="shared" si="17"/>
        <v>0</v>
      </c>
      <c r="I115" s="30">
        <f t="shared" si="17"/>
        <v>0</v>
      </c>
      <c r="J115" s="30">
        <f t="shared" si="17"/>
        <v>0</v>
      </c>
      <c r="K115" s="30">
        <f t="shared" si="17"/>
        <v>0</v>
      </c>
      <c r="L115" s="30">
        <f t="shared" si="17"/>
        <v>0</v>
      </c>
      <c r="M115" s="29"/>
    </row>
    <row r="116" spans="1:15" x14ac:dyDescent="0.25">
      <c r="A116" s="93"/>
      <c r="B116" s="95"/>
      <c r="C116" s="96"/>
      <c r="D116" s="6" t="s">
        <v>4</v>
      </c>
      <c r="E116" s="21">
        <f>E110</f>
        <v>0</v>
      </c>
      <c r="F116" s="21">
        <f t="shared" ref="F116:L116" si="18">F110</f>
        <v>0</v>
      </c>
      <c r="G116" s="21">
        <f t="shared" si="18"/>
        <v>0</v>
      </c>
      <c r="H116" s="21">
        <f t="shared" si="18"/>
        <v>0</v>
      </c>
      <c r="I116" s="21">
        <f t="shared" si="18"/>
        <v>0</v>
      </c>
      <c r="J116" s="21">
        <f t="shared" si="18"/>
        <v>0</v>
      </c>
      <c r="K116" s="21">
        <f t="shared" si="18"/>
        <v>0</v>
      </c>
      <c r="L116" s="21">
        <f t="shared" si="18"/>
        <v>0</v>
      </c>
      <c r="M116" s="29"/>
    </row>
    <row r="117" spans="1:15" x14ac:dyDescent="0.25">
      <c r="A117" s="93"/>
      <c r="B117" s="95"/>
      <c r="C117" s="96"/>
      <c r="D117" s="6" t="s">
        <v>5</v>
      </c>
      <c r="E117" s="26">
        <f>SUM(F117:L117)</f>
        <v>124333.09999999999</v>
      </c>
      <c r="F117" s="26">
        <f t="shared" ref="F117:L117" si="19">F111+F112+F113</f>
        <v>30393.5</v>
      </c>
      <c r="G117" s="26">
        <f t="shared" si="19"/>
        <v>32446.499999999996</v>
      </c>
      <c r="H117" s="26">
        <f t="shared" si="19"/>
        <v>29429.399999999998</v>
      </c>
      <c r="I117" s="26">
        <f t="shared" si="19"/>
        <v>32063.7</v>
      </c>
      <c r="J117" s="30">
        <f t="shared" si="19"/>
        <v>0</v>
      </c>
      <c r="K117" s="30">
        <f t="shared" si="19"/>
        <v>0</v>
      </c>
      <c r="L117" s="30">
        <f t="shared" si="19"/>
        <v>0</v>
      </c>
      <c r="M117" s="29"/>
    </row>
    <row r="118" spans="1:15" ht="15.75" customHeight="1" x14ac:dyDescent="0.25">
      <c r="A118" s="73"/>
      <c r="B118" s="141" t="s">
        <v>60</v>
      </c>
      <c r="C118" s="141" t="s">
        <v>2</v>
      </c>
      <c r="D118" s="17" t="s">
        <v>3</v>
      </c>
      <c r="E118" s="21">
        <f>E114+E101+E90+E81+E71+E62</f>
        <v>1393170.5</v>
      </c>
      <c r="F118" s="26">
        <f t="shared" ref="F118:L118" si="20">F114+F101+F90+F81+F71+F62</f>
        <v>323404.7</v>
      </c>
      <c r="G118" s="20">
        <f>G114+G101+G90+G81+G71+G62</f>
        <v>756422.4</v>
      </c>
      <c r="H118" s="20">
        <f t="shared" si="20"/>
        <v>188609.3</v>
      </c>
      <c r="I118" s="26">
        <f t="shared" si="20"/>
        <v>105212.9</v>
      </c>
      <c r="J118" s="21">
        <f t="shared" si="20"/>
        <v>7588.5</v>
      </c>
      <c r="K118" s="21">
        <f t="shared" si="20"/>
        <v>5837.9000000000005</v>
      </c>
      <c r="L118" s="21">
        <f t="shared" si="20"/>
        <v>6094.7999999999993</v>
      </c>
      <c r="M118" s="29">
        <f>SUM(F118:L118)</f>
        <v>1393170.5</v>
      </c>
      <c r="N118" s="29">
        <v>1393170.5</v>
      </c>
      <c r="O118" s="36"/>
    </row>
    <row r="119" spans="1:15" x14ac:dyDescent="0.25">
      <c r="A119" s="134"/>
      <c r="B119" s="142"/>
      <c r="C119" s="142"/>
      <c r="D119" s="17" t="s">
        <v>4</v>
      </c>
      <c r="E119" s="21">
        <f>E103+E91+E82+E72+E63+E116</f>
        <v>978748.3</v>
      </c>
      <c r="F119" s="26">
        <f>F103+F91+F63+F82+F72+F116</f>
        <v>233720.9</v>
      </c>
      <c r="G119" s="20">
        <f>G103+G91+G63+G116+G110</f>
        <v>602431.79999999993</v>
      </c>
      <c r="H119" s="20">
        <f>H103+H91+H63+H82+H116+H110</f>
        <v>74937.8</v>
      </c>
      <c r="I119" s="26">
        <f>I103+I91+I63+I116+I110</f>
        <v>67657.799999999988</v>
      </c>
      <c r="J119" s="23">
        <f>J103+J91+J63+J117+J110</f>
        <v>0</v>
      </c>
      <c r="K119" s="22">
        <f>K103+K91+K63+K117+K110</f>
        <v>0</v>
      </c>
      <c r="L119" s="32">
        <f>L103+L91+L63+L117+L110</f>
        <v>0</v>
      </c>
      <c r="M119" s="29">
        <f>SUM(F119:L119)</f>
        <v>978748.3</v>
      </c>
      <c r="N119" s="29">
        <v>978748.3</v>
      </c>
      <c r="O119" s="36"/>
    </row>
    <row r="120" spans="1:15" x14ac:dyDescent="0.25">
      <c r="A120" s="134"/>
      <c r="B120" s="142"/>
      <c r="C120" s="142"/>
      <c r="D120" s="17" t="s">
        <v>5</v>
      </c>
      <c r="E120" s="21">
        <f>E117+E104+E92+E83+E73+E64</f>
        <v>190138.99999999997</v>
      </c>
      <c r="F120" s="26">
        <f>F117+F104+F92+F83+F73+F64</f>
        <v>50385.599999999999</v>
      </c>
      <c r="G120" s="26">
        <f>G117+G104+G92+G83+G73+G64</f>
        <v>46025.7</v>
      </c>
      <c r="H120" s="20">
        <f>H117+H104+H92+H83+H73+H64</f>
        <v>36651.399999999994</v>
      </c>
      <c r="I120" s="26">
        <f>I117+I104+I92+I83+I73+I64</f>
        <v>37555.1</v>
      </c>
      <c r="J120" s="21">
        <f>J104+J92+J83+J73+J64+J117</f>
        <v>7588.5</v>
      </c>
      <c r="K120" s="21">
        <f>K117+K104+K92+K83+K73+K64</f>
        <v>5837.9000000000005</v>
      </c>
      <c r="L120" s="21">
        <f>L117+L104+L92+L83+L73+L64</f>
        <v>6094.7999999999993</v>
      </c>
      <c r="M120" s="29">
        <f>SUM(F120:L120)</f>
        <v>190138.99999999997</v>
      </c>
      <c r="N120" s="29">
        <v>190139</v>
      </c>
      <c r="O120" s="36"/>
    </row>
    <row r="121" spans="1:15" x14ac:dyDescent="0.25">
      <c r="A121" s="74"/>
      <c r="B121" s="143"/>
      <c r="C121" s="143"/>
      <c r="D121" s="17" t="s">
        <v>66</v>
      </c>
      <c r="E121" s="21">
        <f t="shared" ref="E121:L121" si="21">E102+E115</f>
        <v>224283.19999999998</v>
      </c>
      <c r="F121" s="26">
        <f t="shared" si="21"/>
        <v>39298.199999999997</v>
      </c>
      <c r="G121" s="26">
        <f>G102+G115</f>
        <v>107964.9</v>
      </c>
      <c r="H121" s="26">
        <f t="shared" si="21"/>
        <v>77020.100000000006</v>
      </c>
      <c r="I121" s="30">
        <f t="shared" si="21"/>
        <v>0</v>
      </c>
      <c r="J121" s="30">
        <f t="shared" si="21"/>
        <v>0</v>
      </c>
      <c r="K121" s="30">
        <f t="shared" si="21"/>
        <v>0</v>
      </c>
      <c r="L121" s="30">
        <f t="shared" si="21"/>
        <v>0</v>
      </c>
      <c r="M121" s="49">
        <f>SUM(F121:L121)</f>
        <v>224283.19999999998</v>
      </c>
      <c r="N121" s="49">
        <v>224283.2</v>
      </c>
      <c r="O121" s="36"/>
    </row>
    <row r="122" spans="1:15" x14ac:dyDescent="0.25">
      <c r="A122" s="4"/>
      <c r="B122" s="4"/>
      <c r="C122" s="4"/>
      <c r="D122" s="57"/>
      <c r="E122" s="57"/>
      <c r="F122" s="57"/>
      <c r="G122" s="57"/>
      <c r="H122" s="4"/>
      <c r="I122" s="4"/>
      <c r="J122" s="4"/>
      <c r="K122" s="4"/>
      <c r="L122" s="4"/>
    </row>
    <row r="123" spans="1:15" x14ac:dyDescent="0.25">
      <c r="A123" s="67" t="s">
        <v>99</v>
      </c>
      <c r="B123" t="s">
        <v>100</v>
      </c>
      <c r="D123" s="38"/>
      <c r="E123" s="38"/>
      <c r="F123" s="38"/>
      <c r="G123" s="38"/>
    </row>
    <row r="124" spans="1:15" ht="34.5" customHeight="1" x14ac:dyDescent="0.25">
      <c r="D124" s="37"/>
      <c r="E124" s="39"/>
      <c r="F124" s="37"/>
      <c r="G124" s="70"/>
    </row>
  </sheetData>
  <mergeCells count="113">
    <mergeCell ref="A94:L94"/>
    <mergeCell ref="A95:L95"/>
    <mergeCell ref="A118:A121"/>
    <mergeCell ref="B118:B121"/>
    <mergeCell ref="C118:C121"/>
    <mergeCell ref="A74:L74"/>
    <mergeCell ref="A75:L75"/>
    <mergeCell ref="A76:L76"/>
    <mergeCell ref="A84:L84"/>
    <mergeCell ref="B77:B79"/>
    <mergeCell ref="A105:L105"/>
    <mergeCell ref="C101:C104"/>
    <mergeCell ref="A87:A89"/>
    <mergeCell ref="C87:C89"/>
    <mergeCell ref="B87:B89"/>
    <mergeCell ref="A96:A100"/>
    <mergeCell ref="A90:A92"/>
    <mergeCell ref="B90:B92"/>
    <mergeCell ref="C90:C92"/>
    <mergeCell ref="A93:L93"/>
    <mergeCell ref="A77:A79"/>
    <mergeCell ref="C77:C79"/>
    <mergeCell ref="C57:C59"/>
    <mergeCell ref="B55:B56"/>
    <mergeCell ref="A60:A61"/>
    <mergeCell ref="B60:B61"/>
    <mergeCell ref="C60:C61"/>
    <mergeCell ref="B57:B59"/>
    <mergeCell ref="A57:A59"/>
    <mergeCell ref="A30:A32"/>
    <mergeCell ref="B33:B35"/>
    <mergeCell ref="C33:C35"/>
    <mergeCell ref="A33:A35"/>
    <mergeCell ref="B30:B32"/>
    <mergeCell ref="C30:C32"/>
    <mergeCell ref="B36:B38"/>
    <mergeCell ref="C36:C38"/>
    <mergeCell ref="C55:C56"/>
    <mergeCell ref="B52:B54"/>
    <mergeCell ref="C52:C54"/>
    <mergeCell ref="B45:B47"/>
    <mergeCell ref="C45:C47"/>
    <mergeCell ref="C42:C44"/>
    <mergeCell ref="C48:C50"/>
    <mergeCell ref="A66:L66"/>
    <mergeCell ref="B39:B41"/>
    <mergeCell ref="C39:C41"/>
    <mergeCell ref="A39:A41"/>
    <mergeCell ref="A45:A47"/>
    <mergeCell ref="A52:A54"/>
    <mergeCell ref="A55:A56"/>
    <mergeCell ref="B42:B44"/>
    <mergeCell ref="A42:A44"/>
    <mergeCell ref="A48:A50"/>
    <mergeCell ref="B48:B50"/>
    <mergeCell ref="C27:C29"/>
    <mergeCell ref="A27:A29"/>
    <mergeCell ref="B24:B26"/>
    <mergeCell ref="C24:C26"/>
    <mergeCell ref="A15:A17"/>
    <mergeCell ref="A12:A14"/>
    <mergeCell ref="B27:B29"/>
    <mergeCell ref="A114:A117"/>
    <mergeCell ref="B114:B117"/>
    <mergeCell ref="C114:C117"/>
    <mergeCell ref="A67:L67"/>
    <mergeCell ref="B101:B104"/>
    <mergeCell ref="A101:A104"/>
    <mergeCell ref="B96:B100"/>
    <mergeCell ref="C96:C100"/>
    <mergeCell ref="A86:L86"/>
    <mergeCell ref="A85:L85"/>
    <mergeCell ref="A36:A38"/>
    <mergeCell ref="A106:L106"/>
    <mergeCell ref="A107:L107"/>
    <mergeCell ref="A108:A111"/>
    <mergeCell ref="B108:B111"/>
    <mergeCell ref="C108:C111"/>
    <mergeCell ref="A65:L65"/>
    <mergeCell ref="E4:E5"/>
    <mergeCell ref="B15:B17"/>
    <mergeCell ref="C15:C17"/>
    <mergeCell ref="A21:A23"/>
    <mergeCell ref="B18:B20"/>
    <mergeCell ref="C18:C20"/>
    <mergeCell ref="C21:C23"/>
    <mergeCell ref="B21:B23"/>
    <mergeCell ref="A24:A26"/>
    <mergeCell ref="C12:C14"/>
    <mergeCell ref="I98:I99"/>
    <mergeCell ref="J98:J99"/>
    <mergeCell ref="K98:K99"/>
    <mergeCell ref="L98:L99"/>
    <mergeCell ref="D98:D99"/>
    <mergeCell ref="E98:E99"/>
    <mergeCell ref="F98:F99"/>
    <mergeCell ref="H98:H99"/>
    <mergeCell ref="I1:L1"/>
    <mergeCell ref="A7:L7"/>
    <mergeCell ref="A8:L8"/>
    <mergeCell ref="A9:A11"/>
    <mergeCell ref="B9:B11"/>
    <mergeCell ref="C9:C11"/>
    <mergeCell ref="E3:L3"/>
    <mergeCell ref="F4:L4"/>
    <mergeCell ref="B3:B5"/>
    <mergeCell ref="C3:C5"/>
    <mergeCell ref="B12:B14"/>
    <mergeCell ref="A18:A20"/>
    <mergeCell ref="A2:L2"/>
    <mergeCell ref="A6:L6"/>
    <mergeCell ref="A3:A5"/>
    <mergeCell ref="D3:D5"/>
  </mergeCells>
  <phoneticPr fontId="0" type="noConversion"/>
  <pageMargins left="0.31496062992125984" right="0" top="0.59055118110236227" bottom="0.59055118110236227" header="0.19685039370078741" footer="0.31496062992125984"/>
  <pageSetup paperSize="9" scale="75" fitToHeight="4" orientation="landscape" r:id="rId1"/>
  <rowBreaks count="2" manualBreakCount="2">
    <brk id="26" max="16383" man="1"/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</vt:lpstr>
      <vt:lpstr>Лист2</vt:lpstr>
      <vt:lpstr>Лист3</vt:lpstr>
      <vt:lpstr>'Приложение 2'!Заголовки_для_печати</vt:lpstr>
      <vt:lpstr>'Приложение 2'!Область_печати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Семочкина Татьяна Евгеньевна</cp:lastModifiedBy>
  <cp:lastPrinted>2015-06-15T10:58:41Z</cp:lastPrinted>
  <dcterms:created xsi:type="dcterms:W3CDTF">2014-04-14T04:30:29Z</dcterms:created>
  <dcterms:modified xsi:type="dcterms:W3CDTF">2015-06-25T03:54:06Z</dcterms:modified>
</cp:coreProperties>
</file>