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9990" windowHeight="4800" activeTab="0"/>
  </bookViews>
  <sheets>
    <sheet name="Приложение 1" sheetId="1" r:id="rId1"/>
    <sheet name="Приложение 2.1" sheetId="2" r:id="rId2"/>
    <sheet name="Приложение 3" sheetId="3" r:id="rId3"/>
  </sheets>
  <definedNames>
    <definedName name="_xlnm.Print_Area" localSheetId="1">'Приложение 2.1'!$A$1:$J$56</definedName>
  </definedNames>
  <calcPr fullCalcOnLoad="1" refMode="R1C1"/>
</workbook>
</file>

<file path=xl/sharedStrings.xml><?xml version="1.0" encoding="utf-8"?>
<sst xmlns="http://schemas.openxmlformats.org/spreadsheetml/2006/main" count="307" uniqueCount="152">
  <si>
    <t>1</t>
  </si>
  <si>
    <t>Приложение 2</t>
  </si>
  <si>
    <t>Объем бюджетных ассигнований на реализацию муниципальной программы, тыс.рублей</t>
  </si>
  <si>
    <t>Всего</t>
  </si>
  <si>
    <t>в том числе</t>
  </si>
  <si>
    <t>УКС</t>
  </si>
  <si>
    <t>бюджет Белоярского района</t>
  </si>
  <si>
    <t>Всего:</t>
  </si>
  <si>
    <t>бюджет автономного округа</t>
  </si>
  <si>
    <t>Ремонт автомобильных дорог общего пользования местного значения</t>
  </si>
  <si>
    <t>УТиС</t>
  </si>
  <si>
    <t>Итого по подпрограмме 1</t>
  </si>
  <si>
    <t>Подпрограмма 2 «Организация транспортного обслуживания населения Белоярского района»</t>
  </si>
  <si>
    <t xml:space="preserve"> </t>
  </si>
  <si>
    <t>Итого по подпрограмме 2</t>
  </si>
  <si>
    <t>Итого по подпрограмме 3</t>
  </si>
  <si>
    <t>Приложение 1</t>
  </si>
  <si>
    <t>Подпрограмма 1 «Развитие, совершенствование сети автомобильных дорог в Белоярском районе»</t>
  </si>
  <si>
    <t>1.2.</t>
  </si>
  <si>
    <t>1.3.</t>
  </si>
  <si>
    <t>N</t>
  </si>
  <si>
    <t>Наименова-ние муниципального образования</t>
  </si>
  <si>
    <t>Наименование объекта</t>
  </si>
  <si>
    <t>Мощно-сть</t>
  </si>
  <si>
    <t>Срок  строительства (проектирова-ния)</t>
  </si>
  <si>
    <t>Источник финансирования</t>
  </si>
  <si>
    <t>Объездная автомобильная дорога на участке в 6 микрорайоне г.Белоярский. 1 этап</t>
  </si>
  <si>
    <t>Реконструкция автомобильных дорог г.Белоярский. 1 этап – участок перекресток ул.Молодости – ул.Центральная до перекрестка ул. Боковая – микрорайон Геологов (окончание)</t>
  </si>
  <si>
    <t>1.</t>
  </si>
  <si>
    <t>2.</t>
  </si>
  <si>
    <t>3.</t>
  </si>
  <si>
    <t>Приложение 3</t>
  </si>
  <si>
    <t>к муниципальной программе Белоярского района</t>
  </si>
  <si>
    <t>«Развитие транспортной системы на 2014 - 2020 годы»</t>
  </si>
  <si>
    <t>Источники финансирования</t>
  </si>
  <si>
    <t>Приложение 2.1</t>
  </si>
  <si>
    <t>Перечень основных мероприятий муниципальной программы, объемы и источники их финансирования</t>
  </si>
  <si>
    <t>Номер основного мероприятия</t>
  </si>
  <si>
    <t>Наименование основных мероприятий муниципальной программы (связь мероприятий с показателями муниципальной программы)</t>
  </si>
  <si>
    <t xml:space="preserve">Ответственный исполнитель, соисполнитель муниципальной программы </t>
  </si>
  <si>
    <t>2016  год</t>
  </si>
  <si>
    <t>2017  год</t>
  </si>
  <si>
    <t>2018  год</t>
  </si>
  <si>
    <t>2019  год</t>
  </si>
  <si>
    <t>2020  год</t>
  </si>
  <si>
    <t>бюджет Белоярского района, сформированный за счет средств ХМАО-Югры (далее - бюджет автономного округа)</t>
  </si>
  <si>
    <t>1.1</t>
  </si>
  <si>
    <t>Реконструкция автомобильных дорог г. Белоярский.  1 этап – участок перекресток ул. Молодости – ул. Центральная до перекрестка ул. Боковая – микрорайон Геологов</t>
  </si>
  <si>
    <t>1.2</t>
  </si>
  <si>
    <t>1.3</t>
  </si>
  <si>
    <t>1.4</t>
  </si>
  <si>
    <t>Содержание вертолетных площадок</t>
  </si>
  <si>
    <t>1.5</t>
  </si>
  <si>
    <t>Ремонт вертолетной пл.в д.Юильск</t>
  </si>
  <si>
    <t>Подпрограмма 3 «Повышение безопасности дорожного движения  в Белоярском районе»</t>
  </si>
  <si>
    <t>Создание условий для обеспечения безопасности дорожного движения
(3.1-3.5)</t>
  </si>
  <si>
    <t>Ремонт технических средств</t>
  </si>
  <si>
    <t>Содержание автомобильных дорог</t>
  </si>
  <si>
    <t>Итого по муниципальной программе</t>
  </si>
  <si>
    <t>_____________</t>
  </si>
  <si>
    <t>______________</t>
  </si>
  <si>
    <t>-</t>
  </si>
  <si>
    <t>Создание условий для предоставления транспортных услуг, организации транспортного обслуживания населения Белоярского района, в том числе: (2.1-2.4)</t>
  </si>
  <si>
    <t>Воздушным транспортом</t>
  </si>
  <si>
    <t>Автомобильным транспортом</t>
  </si>
  <si>
    <t>Водным транспортом</t>
  </si>
  <si>
    <t>Устройство светофорного объекта на пересечении улицы Боковая и микрорайона Геологов</t>
  </si>
  <si>
    <t>к постановлению администрации  Белоярского района</t>
  </si>
  <si>
    <t>1,138 км</t>
  </si>
  <si>
    <t>0,685 км</t>
  </si>
  <si>
    <t>1.6</t>
  </si>
  <si>
    <t>Приобретение бланков свидетельства регулярных перевозок и карты маршрута регулярных перевозок со степенью защиты категории "В"</t>
  </si>
  <si>
    <t>1.4.</t>
  </si>
  <si>
    <t>Разработка комплексных схем организации дорожного движения в Белоярском районе</t>
  </si>
  <si>
    <t>2017-2020</t>
  </si>
  <si>
    <t>Перечень объектов капитального строительства</t>
  </si>
  <si>
    <t>от «___»___________2018 г. №____</t>
  </si>
  <si>
    <t>Объездная автомобильная дорога на участке в 6 микрорайоне г.Белоярский. 1 этап.</t>
  </si>
  <si>
    <t>Целевые показатели муниципальной программы</t>
  </si>
  <si>
    <t>п/п</t>
  </si>
  <si>
    <t>Наименование показателей результатов</t>
  </si>
  <si>
    <t>Базовый показатель на начало реализации программы</t>
  </si>
  <si>
    <t>Значения показателя по годам</t>
  </si>
  <si>
    <t>Целевое значение показателя на момент окончания действия программы</t>
  </si>
  <si>
    <t>2014 г.</t>
  </si>
  <si>
    <t>2015 г.</t>
  </si>
  <si>
    <t>2016 г.</t>
  </si>
  <si>
    <t>2017 г.</t>
  </si>
  <si>
    <t>2018 г.</t>
  </si>
  <si>
    <t>2019 г.</t>
  </si>
  <si>
    <t>2020 г.</t>
  </si>
  <si>
    <t>2</t>
  </si>
  <si>
    <t>3</t>
  </si>
  <si>
    <t>4</t>
  </si>
  <si>
    <t>5</t>
  </si>
  <si>
    <t>6</t>
  </si>
  <si>
    <t>7</t>
  </si>
  <si>
    <t>10</t>
  </si>
  <si>
    <t>11</t>
  </si>
  <si>
    <t>1. Подпрограмма 1.«Развитие, совершенствование сети автомобильных дорог в Белоярском районе»</t>
  </si>
  <si>
    <t>1.1.</t>
  </si>
  <si>
    <t>Протяженность сети автомобильных дорог общего пользования  местного значения, (км)</t>
  </si>
  <si>
    <t>Х</t>
  </si>
  <si>
    <t>Объемы ввода в эксплуатацию после строительства и реконструкции автомобильных дорог общего пользования местного значения, (км)</t>
  </si>
  <si>
    <t>Объемы ввода в эксплуатацию после строительства и реконструкции автомобильных дорог общего пользования  местного значения, исходя из расчетной протяженности введенных искусственных сооружений (мостов, мостов переходов, путепроводов, транспортных развязок), (км)</t>
  </si>
  <si>
    <t xml:space="preserve">Прирост протяженности сети автомобильных дорог  местного значения  в результате строительства новых автомобильных дорог, (км)
</t>
  </si>
  <si>
    <t>1.5.</t>
  </si>
  <si>
    <t xml:space="preserve"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реконструкции автомобильных дорог, (км)
</t>
  </si>
  <si>
    <t>1.6.</t>
  </si>
  <si>
    <t xml:space="preserve"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(км)
</t>
  </si>
  <si>
    <t>1.7.</t>
  </si>
  <si>
    <t xml:space="preserve">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года, (км)
</t>
  </si>
  <si>
    <t>1.8.</t>
  </si>
  <si>
    <t>2. Подпрограмма 2 «Организация транспортного обслуживания населения Белоярского района»</t>
  </si>
  <si>
    <t>2.1.</t>
  </si>
  <si>
    <t>Количество рейсов воздушного транспорта в год, ед.</t>
  </si>
  <si>
    <t>225</t>
  </si>
  <si>
    <t>2.2.</t>
  </si>
  <si>
    <t>Количество отремонтированных ВПП  ед.</t>
  </si>
  <si>
    <t>2.3.</t>
  </si>
  <si>
    <t>Количество рейсов</t>
  </si>
  <si>
    <t>8472</t>
  </si>
  <si>
    <t>автомобильного транспорта в год, ед.</t>
  </si>
  <si>
    <t>2.4.</t>
  </si>
  <si>
    <t>Количество рейсов водного транспорта в год, ед.</t>
  </si>
  <si>
    <t>3. Подпрограмма 3  «Повышение безопасности дорожного движения в Белоярском районе»</t>
  </si>
  <si>
    <t>3.1.</t>
  </si>
  <si>
    <t>Протяженность обслуживаемой УДС, м.п.</t>
  </si>
  <si>
    <t>3.2.</t>
  </si>
  <si>
    <t>Количество парковок и стоянок автотранспорта, ед.</t>
  </si>
  <si>
    <t>35</t>
  </si>
  <si>
    <t>3.3.</t>
  </si>
  <si>
    <t>Количество  дорожных знаков на УДС, ед.</t>
  </si>
  <si>
    <t>1400</t>
  </si>
  <si>
    <t>1430</t>
  </si>
  <si>
    <t>1460</t>
  </si>
  <si>
    <t>1490</t>
  </si>
  <si>
    <t>3.4.</t>
  </si>
  <si>
    <r>
      <t>Количество нанесенной дорожной разметки, м</t>
    </r>
    <r>
      <rPr>
        <vertAlign val="superscript"/>
        <sz val="12"/>
        <rFont val="Times New Roman"/>
        <family val="1"/>
      </rPr>
      <t>2</t>
    </r>
  </si>
  <si>
    <t>7500</t>
  </si>
  <si>
    <t>7700</t>
  </si>
  <si>
    <t>3.5.</t>
  </si>
  <si>
    <t>Количество светофорных объектов на УДС, шт.</t>
  </si>
  <si>
    <t>__________________</t>
  </si>
  <si>
    <t>бюджет автономного округа, бюджет муниципального образования</t>
  </si>
  <si>
    <t>1,329 км</t>
  </si>
  <si>
    <t>2016-2018</t>
  </si>
  <si>
    <t>Объездная автомобильная дорога на участке в микрорайоне "Мирный" г.Белоярский. 1 этап (окончание)</t>
  </si>
  <si>
    <t>2015-2018</t>
  </si>
  <si>
    <t xml:space="preserve">Доля автомобильных дорог общего пользования  местного значения, не соответствующих нормативным требованиям к транспортно-эксплуатационным показателям, в общей протяженности автомобильных дорог общего пользования местного значения, (%)
</t>
  </si>
  <si>
    <t>Строительство (реконструкция), капитальный ремонт и ремонт автомобильных дорог общего пользования местного значения (1.1-1.8)</t>
  </si>
  <si>
    <t>Управление по транспорту и связи администрации Белоярского района (далее - УТиС), управление капитального строительства администрации Белоярского района (далее - УКС)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</si>
</sst>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0.00;[Red]0.00"/>
    <numFmt numFmtId="167" formatCode="0.0"/>
    <numFmt numFmtId="168" formatCode="#,##0.00;[Red]#,##0.00"/>
    <numFmt numFmtId="169" formatCode="#,##0.000"/>
    <numFmt numFmtId="170" formatCode="#,##0.0000"/>
    <numFmt numFmtId="171" formatCode="0.000;[Red]0.000"/>
    <numFmt numFmtId="172" formatCode="0.0000;[Red]0.000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_р_._-;_-@_-"/>
    <numFmt numFmtId="181" formatCode="_-* #,##0.00_р_._-;\-* #,##0.00_р_._-;_-* &quot;-&quot;?_р_._-;_-@_-"/>
    <numFmt numFmtId="182" formatCode="_-* #,##0.000_р_._-;\-* #,##0.000_р_._-;_-* &quot;-&quot;?_р_._-;_-@_-"/>
    <numFmt numFmtId="183" formatCode="0000"/>
    <numFmt numFmtId="184" formatCode="\2"/>
    <numFmt numFmtId="185" formatCode="\&gt;\a\a\.\a\.\a\a\a\a"/>
    <numFmt numFmtId="186" formatCode="00\.00\.00"/>
    <numFmt numFmtId="187" formatCode="000"/>
    <numFmt numFmtId="188" formatCode="00"/>
    <numFmt numFmtId="189" formatCode="0\.0\.0"/>
    <numFmt numFmtId="190" formatCode="0.000000"/>
    <numFmt numFmtId="191" formatCode="0.0000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56" applyFont="1" applyAlignment="1">
      <alignment vertical="center"/>
      <protection/>
    </xf>
    <xf numFmtId="0" fontId="5" fillId="0" borderId="0" xfId="56" applyFont="1" applyBorder="1" applyAlignment="1">
      <alignment vertical="center" wrapText="1"/>
      <protection/>
    </xf>
    <xf numFmtId="180" fontId="6" fillId="0" borderId="0" xfId="56" applyNumberFormat="1" applyFont="1" applyBorder="1" applyAlignment="1">
      <alignment horizontal="center" vertical="center" wrapText="1"/>
      <protection/>
    </xf>
    <xf numFmtId="180" fontId="6" fillId="33" borderId="0" xfId="56" applyNumberFormat="1" applyFont="1" applyFill="1" applyBorder="1" applyAlignment="1">
      <alignment horizontal="center" vertical="center" wrapText="1"/>
      <protection/>
    </xf>
    <xf numFmtId="0" fontId="7" fillId="0" borderId="0" xfId="56" applyFont="1" applyAlignment="1">
      <alignment vertical="center"/>
      <protection/>
    </xf>
    <xf numFmtId="0" fontId="7" fillId="0" borderId="0" xfId="56" applyFont="1" applyAlignment="1">
      <alignment horizontal="left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vertical="center" wrapText="1"/>
      <protection/>
    </xf>
    <xf numFmtId="180" fontId="7" fillId="0" borderId="10" xfId="56" applyNumberFormat="1" applyFont="1" applyBorder="1" applyAlignment="1">
      <alignment horizontal="center" vertical="center" wrapText="1"/>
      <protection/>
    </xf>
    <xf numFmtId="49" fontId="7" fillId="0" borderId="10" xfId="56" applyNumberFormat="1" applyFont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47" fillId="35" borderId="10" xfId="54" applyFont="1" applyFill="1" applyBorder="1" applyAlignment="1">
      <alignment horizontal="left" vertical="center" wrapText="1"/>
      <protection/>
    </xf>
    <xf numFmtId="0" fontId="47" fillId="35" borderId="10" xfId="54" applyFont="1" applyFill="1" applyBorder="1" applyAlignment="1">
      <alignment horizontal="center" vertical="center"/>
      <protection/>
    </xf>
    <xf numFmtId="0" fontId="48" fillId="34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8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35" borderId="10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3" fillId="35" borderId="10" xfId="56" applyFont="1" applyFill="1" applyBorder="1" applyAlignment="1">
      <alignment vertical="center" wrapText="1"/>
      <protection/>
    </xf>
    <xf numFmtId="180" fontId="3" fillId="35" borderId="10" xfId="56" applyNumberFormat="1" applyFont="1" applyFill="1" applyBorder="1" applyAlignment="1">
      <alignment horizontal="center" vertical="center" wrapText="1"/>
      <protection/>
    </xf>
    <xf numFmtId="180" fontId="7" fillId="35" borderId="10" xfId="56" applyNumberFormat="1" applyFont="1" applyFill="1" applyBorder="1" applyAlignment="1">
      <alignment horizontal="center" vertical="center" wrapText="1"/>
      <protection/>
    </xf>
    <xf numFmtId="0" fontId="7" fillId="35" borderId="10" xfId="56" applyFont="1" applyFill="1" applyBorder="1" applyAlignment="1">
      <alignment vertical="center" wrapText="1"/>
      <protection/>
    </xf>
    <xf numFmtId="0" fontId="7" fillId="35" borderId="10" xfId="56" applyFont="1" applyFill="1" applyBorder="1" applyAlignment="1">
      <alignment horizontal="center" vertical="center" wrapText="1"/>
      <protection/>
    </xf>
    <xf numFmtId="49" fontId="7" fillId="35" borderId="10" xfId="56" applyNumberFormat="1" applyFont="1" applyFill="1" applyBorder="1" applyAlignment="1">
      <alignment horizontal="center" vertical="center" wrapText="1"/>
      <protection/>
    </xf>
    <xf numFmtId="0" fontId="7" fillId="35" borderId="10" xfId="56" applyFont="1" applyFill="1" applyBorder="1" applyAlignment="1">
      <alignment horizontal="left" vertical="center" wrapText="1"/>
      <protection/>
    </xf>
    <xf numFmtId="49" fontId="3" fillId="35" borderId="10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49" fontId="7" fillId="35" borderId="10" xfId="56" applyNumberFormat="1" applyFont="1" applyFill="1" applyBorder="1" applyAlignment="1">
      <alignment horizontal="center" vertical="center" wrapText="1"/>
      <protection/>
    </xf>
    <xf numFmtId="0" fontId="7" fillId="35" borderId="10" xfId="56" applyFont="1" applyFill="1" applyBorder="1" applyAlignment="1">
      <alignment horizontal="center" vertical="center" wrapText="1"/>
      <protection/>
    </xf>
    <xf numFmtId="0" fontId="7" fillId="35" borderId="10" xfId="56" applyFont="1" applyFill="1" applyBorder="1" applyAlignment="1">
      <alignment horizontal="left" vertical="center" wrapText="1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3" fillId="0" borderId="0" xfId="56" applyFont="1" applyAlignment="1">
      <alignment horizontal="right" vertical="center"/>
      <protection/>
    </xf>
    <xf numFmtId="0" fontId="3" fillId="0" borderId="0" xfId="56" applyFont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80" fontId="3" fillId="0" borderId="10" xfId="56" applyNumberFormat="1" applyFont="1" applyBorder="1" applyAlignment="1">
      <alignment horizontal="center" vertical="center" wrapText="1"/>
      <protection/>
    </xf>
    <xf numFmtId="180" fontId="2" fillId="33" borderId="0" xfId="56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180" fontId="3" fillId="35" borderId="10" xfId="56" applyNumberFormat="1" applyFont="1" applyFill="1" applyBorder="1" applyAlignment="1">
      <alignment vertical="center" wrapText="1"/>
      <protection/>
    </xf>
    <xf numFmtId="49" fontId="3" fillId="35" borderId="12" xfId="56" applyNumberFormat="1" applyFont="1" applyFill="1" applyBorder="1" applyAlignment="1">
      <alignment horizontal="center" vertical="center" wrapText="1"/>
      <protection/>
    </xf>
    <xf numFmtId="16" fontId="3" fillId="35" borderId="10" xfId="56" applyNumberFormat="1" applyFont="1" applyFill="1" applyBorder="1" applyAlignment="1">
      <alignment horizontal="left" vertical="center" wrapText="1"/>
      <protection/>
    </xf>
    <xf numFmtId="0" fontId="3" fillId="35" borderId="10" xfId="56" applyFont="1" applyFill="1" applyBorder="1" applyAlignment="1">
      <alignment horizontal="center" vertical="center" wrapText="1"/>
      <protection/>
    </xf>
    <xf numFmtId="49" fontId="3" fillId="35" borderId="10" xfId="56" applyNumberFormat="1" applyFont="1" applyFill="1" applyBorder="1" applyAlignment="1">
      <alignment horizontal="center" vertical="center" wrapText="1"/>
      <protection/>
    </xf>
    <xf numFmtId="0" fontId="3" fillId="35" borderId="10" xfId="56" applyFont="1" applyFill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5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56" applyFont="1" applyAlignment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7" fillId="0" borderId="0" xfId="56" applyFont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7" fillId="0" borderId="12" xfId="56" applyFont="1" applyBorder="1" applyAlignment="1">
      <alignment horizontal="center" vertical="center" wrapText="1"/>
      <protection/>
    </xf>
    <xf numFmtId="0" fontId="7" fillId="0" borderId="17" xfId="56" applyFont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3" fillId="35" borderId="10" xfId="56" applyFont="1" applyFill="1" applyBorder="1" applyAlignment="1">
      <alignment horizontal="center" vertical="center" wrapText="1"/>
      <protection/>
    </xf>
    <xf numFmtId="0" fontId="3" fillId="35" borderId="10" xfId="56" applyFont="1" applyFill="1" applyBorder="1" applyAlignment="1">
      <alignment horizontal="left" vertical="center" wrapText="1"/>
      <protection/>
    </xf>
    <xf numFmtId="16" fontId="3" fillId="35" borderId="12" xfId="56" applyNumberFormat="1" applyFont="1" applyFill="1" applyBorder="1" applyAlignment="1">
      <alignment horizontal="left" vertical="center" wrapText="1"/>
      <protection/>
    </xf>
    <xf numFmtId="16" fontId="3" fillId="35" borderId="17" xfId="56" applyNumberFormat="1" applyFont="1" applyFill="1" applyBorder="1" applyAlignment="1">
      <alignment horizontal="left" vertical="center" wrapText="1"/>
      <protection/>
    </xf>
    <xf numFmtId="16" fontId="3" fillId="35" borderId="13" xfId="56" applyNumberFormat="1" applyFont="1" applyFill="1" applyBorder="1" applyAlignment="1">
      <alignment horizontal="left" vertical="center" wrapText="1"/>
      <protection/>
    </xf>
    <xf numFmtId="0" fontId="3" fillId="35" borderId="12" xfId="56" applyFont="1" applyFill="1" applyBorder="1" applyAlignment="1">
      <alignment horizontal="center" vertical="center" wrapText="1"/>
      <protection/>
    </xf>
    <xf numFmtId="0" fontId="3" fillId="35" borderId="17" xfId="56" applyFont="1" applyFill="1" applyBorder="1" applyAlignment="1">
      <alignment horizontal="center" vertical="center" wrapText="1"/>
      <protection/>
    </xf>
    <xf numFmtId="0" fontId="3" fillId="35" borderId="13" xfId="56" applyFont="1" applyFill="1" applyBorder="1" applyAlignment="1">
      <alignment horizontal="center" vertical="center" wrapText="1"/>
      <protection/>
    </xf>
    <xf numFmtId="0" fontId="6" fillId="0" borderId="0" xfId="56" applyFont="1" applyBorder="1" applyAlignment="1">
      <alignment horizontal="center" vertical="center" wrapText="1"/>
      <protection/>
    </xf>
    <xf numFmtId="49" fontId="3" fillId="35" borderId="10" xfId="56" applyNumberFormat="1" applyFont="1" applyFill="1" applyBorder="1" applyAlignment="1">
      <alignment horizontal="center" vertical="center" wrapText="1"/>
      <protection/>
    </xf>
    <xf numFmtId="49" fontId="7" fillId="0" borderId="14" xfId="56" applyNumberFormat="1" applyFont="1" applyBorder="1" applyAlignment="1">
      <alignment horizontal="center" vertical="center" wrapText="1"/>
      <protection/>
    </xf>
    <xf numFmtId="49" fontId="7" fillId="0" borderId="15" xfId="56" applyNumberFormat="1" applyFont="1" applyBorder="1" applyAlignment="1">
      <alignment horizontal="center" vertical="center" wrapText="1"/>
      <protection/>
    </xf>
    <xf numFmtId="49" fontId="7" fillId="0" borderId="16" xfId="56" applyNumberFormat="1" applyFont="1" applyBorder="1" applyAlignment="1">
      <alignment horizontal="center" vertical="center" wrapText="1"/>
      <protection/>
    </xf>
    <xf numFmtId="49" fontId="7" fillId="0" borderId="12" xfId="56" applyNumberFormat="1" applyFont="1" applyBorder="1" applyAlignment="1">
      <alignment horizontal="center" vertical="center" wrapText="1"/>
      <protection/>
    </xf>
    <xf numFmtId="49" fontId="7" fillId="0" borderId="17" xfId="56" applyNumberFormat="1" applyFont="1" applyBorder="1" applyAlignment="1">
      <alignment horizontal="center" vertical="center" wrapText="1"/>
      <protection/>
    </xf>
    <xf numFmtId="49" fontId="7" fillId="0" borderId="13" xfId="56" applyNumberFormat="1" applyFont="1" applyBorder="1" applyAlignment="1">
      <alignment horizontal="center" vertical="center" wrapText="1"/>
      <protection/>
    </xf>
    <xf numFmtId="49" fontId="3" fillId="35" borderId="12" xfId="56" applyNumberFormat="1" applyFont="1" applyFill="1" applyBorder="1" applyAlignment="1">
      <alignment horizontal="center" vertical="center" wrapText="1"/>
      <protection/>
    </xf>
    <xf numFmtId="49" fontId="3" fillId="35" borderId="17" xfId="56" applyNumberFormat="1" applyFont="1" applyFill="1" applyBorder="1" applyAlignment="1">
      <alignment horizontal="center" vertical="center" wrapText="1"/>
      <protection/>
    </xf>
    <xf numFmtId="49" fontId="3" fillId="35" borderId="13" xfId="56" applyNumberFormat="1" applyFont="1" applyFill="1" applyBorder="1" applyAlignment="1">
      <alignment horizontal="center" vertical="center" wrapText="1"/>
      <protection/>
    </xf>
    <xf numFmtId="16" fontId="3" fillId="35" borderId="12" xfId="56" applyNumberFormat="1" applyFont="1" applyFill="1" applyBorder="1" applyAlignment="1">
      <alignment horizontal="center" vertical="center" wrapText="1"/>
      <protection/>
    </xf>
    <xf numFmtId="16" fontId="3" fillId="35" borderId="17" xfId="56" applyNumberFormat="1" applyFont="1" applyFill="1" applyBorder="1" applyAlignment="1">
      <alignment horizontal="center" vertical="center" wrapText="1"/>
      <protection/>
    </xf>
    <xf numFmtId="16" fontId="3" fillId="35" borderId="13" xfId="56" applyNumberFormat="1" applyFont="1" applyFill="1" applyBorder="1" applyAlignment="1">
      <alignment horizontal="center" vertical="center" wrapText="1"/>
      <protection/>
    </xf>
    <xf numFmtId="0" fontId="7" fillId="0" borderId="11" xfId="56" applyFont="1" applyBorder="1" applyAlignment="1">
      <alignment horizontal="center" vertical="center"/>
      <protection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center" vertical="center" wrapText="1"/>
      <protection/>
    </xf>
    <xf numFmtId="49" fontId="7" fillId="35" borderId="14" xfId="56" applyNumberFormat="1" applyFont="1" applyFill="1" applyBorder="1" applyAlignment="1">
      <alignment horizontal="center" vertical="center" wrapText="1"/>
      <protection/>
    </xf>
    <xf numFmtId="49" fontId="7" fillId="35" borderId="15" xfId="56" applyNumberFormat="1" applyFont="1" applyFill="1" applyBorder="1" applyAlignment="1">
      <alignment horizontal="center" vertical="center" wrapText="1"/>
      <protection/>
    </xf>
    <xf numFmtId="49" fontId="7" fillId="35" borderId="16" xfId="56" applyNumberFormat="1" applyFont="1" applyFill="1" applyBorder="1" applyAlignment="1">
      <alignment horizontal="center" vertical="center" wrapText="1"/>
      <protection/>
    </xf>
    <xf numFmtId="0" fontId="48" fillId="34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Layout" workbookViewId="0" topLeftCell="A10">
      <selection activeCell="C23" sqref="C23"/>
    </sheetView>
  </sheetViews>
  <sheetFormatPr defaultColWidth="9.140625" defaultRowHeight="12.75"/>
  <cols>
    <col min="1" max="1" width="6.421875" style="0" customWidth="1"/>
    <col min="2" max="2" width="23.57421875" style="0" customWidth="1"/>
    <col min="3" max="3" width="12.57421875" style="0" customWidth="1"/>
    <col min="4" max="10" width="10.421875" style="0" customWidth="1"/>
    <col min="11" max="11" width="18.140625" style="0" customWidth="1"/>
  </cols>
  <sheetData>
    <row r="1" spans="1:11" ht="15.75">
      <c r="A1" s="51"/>
      <c r="B1" s="1"/>
      <c r="C1" s="1"/>
      <c r="D1" s="1"/>
      <c r="E1" s="1"/>
      <c r="F1" s="1"/>
      <c r="G1" s="78" t="s">
        <v>16</v>
      </c>
      <c r="H1" s="78"/>
      <c r="I1" s="78"/>
      <c r="J1" s="78"/>
      <c r="K1" s="78"/>
    </row>
    <row r="2" spans="1:11" ht="15.75">
      <c r="A2" s="1"/>
      <c r="B2" s="1"/>
      <c r="C2" s="1"/>
      <c r="D2" s="1"/>
      <c r="E2" s="1"/>
      <c r="F2" s="1"/>
      <c r="G2" s="78" t="s">
        <v>67</v>
      </c>
      <c r="H2" s="78"/>
      <c r="I2" s="78"/>
      <c r="J2" s="78"/>
      <c r="K2" s="78"/>
    </row>
    <row r="3" spans="1:11" ht="15.75">
      <c r="A3" s="1"/>
      <c r="B3" s="1"/>
      <c r="C3" s="1"/>
      <c r="D3" s="1"/>
      <c r="E3" s="1"/>
      <c r="F3" s="1"/>
      <c r="G3" s="78" t="s">
        <v>76</v>
      </c>
      <c r="H3" s="78"/>
      <c r="I3" s="78"/>
      <c r="J3" s="78"/>
      <c r="K3" s="78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/>
      <c r="B6" s="51"/>
      <c r="C6" s="51"/>
      <c r="D6" s="51"/>
      <c r="E6" s="51"/>
      <c r="F6" s="51"/>
      <c r="G6" s="80" t="s">
        <v>16</v>
      </c>
      <c r="H6" s="80"/>
      <c r="I6" s="80"/>
      <c r="J6" s="80"/>
      <c r="K6" s="80"/>
    </row>
    <row r="7" spans="1:11" ht="15.75">
      <c r="A7" s="51"/>
      <c r="B7" s="51"/>
      <c r="C7" s="51"/>
      <c r="D7" s="51"/>
      <c r="E7" s="51"/>
      <c r="F7" s="51"/>
      <c r="G7" s="80" t="s">
        <v>32</v>
      </c>
      <c r="H7" s="80"/>
      <c r="I7" s="80"/>
      <c r="J7" s="80"/>
      <c r="K7" s="80"/>
    </row>
    <row r="8" spans="1:11" ht="15.75">
      <c r="A8" s="51"/>
      <c r="B8" s="51"/>
      <c r="C8" s="51"/>
      <c r="D8" s="51"/>
      <c r="E8" s="51"/>
      <c r="F8" s="51"/>
      <c r="G8" s="80" t="s">
        <v>33</v>
      </c>
      <c r="H8" s="80"/>
      <c r="I8" s="80"/>
      <c r="J8" s="80"/>
      <c r="K8" s="80"/>
    </row>
    <row r="9" spans="1:11" ht="15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78" t="s">
        <v>78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29.2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ht="12.75">
      <c r="A13" s="123" t="s">
        <v>79</v>
      </c>
      <c r="B13" s="124" t="s">
        <v>80</v>
      </c>
      <c r="C13" s="124" t="s">
        <v>81</v>
      </c>
      <c r="D13" s="125" t="s">
        <v>82</v>
      </c>
      <c r="E13" s="126"/>
      <c r="F13" s="126"/>
      <c r="G13" s="126"/>
      <c r="H13" s="126"/>
      <c r="I13" s="126"/>
      <c r="J13" s="127"/>
      <c r="K13" s="124" t="s">
        <v>83</v>
      </c>
    </row>
    <row r="14" spans="1:11" ht="77.25" customHeight="1">
      <c r="A14" s="128"/>
      <c r="B14" s="129"/>
      <c r="C14" s="129"/>
      <c r="D14" s="130" t="s">
        <v>84</v>
      </c>
      <c r="E14" s="130" t="s">
        <v>85</v>
      </c>
      <c r="F14" s="130" t="s">
        <v>86</v>
      </c>
      <c r="G14" s="130" t="s">
        <v>87</v>
      </c>
      <c r="H14" s="130" t="s">
        <v>88</v>
      </c>
      <c r="I14" s="130" t="s">
        <v>89</v>
      </c>
      <c r="J14" s="130" t="s">
        <v>90</v>
      </c>
      <c r="K14" s="129"/>
    </row>
    <row r="15" spans="1:11" ht="20.25" customHeight="1">
      <c r="A15" s="55" t="s">
        <v>0</v>
      </c>
      <c r="B15" s="55" t="s">
        <v>91</v>
      </c>
      <c r="C15" s="56" t="s">
        <v>92</v>
      </c>
      <c r="D15" s="55" t="s">
        <v>93</v>
      </c>
      <c r="E15" s="55" t="s">
        <v>94</v>
      </c>
      <c r="F15" s="55" t="s">
        <v>95</v>
      </c>
      <c r="G15" s="55" t="s">
        <v>96</v>
      </c>
      <c r="H15" s="55">
        <v>8</v>
      </c>
      <c r="I15" s="55">
        <v>9</v>
      </c>
      <c r="J15" s="55" t="s">
        <v>97</v>
      </c>
      <c r="K15" s="56" t="s">
        <v>98</v>
      </c>
    </row>
    <row r="16" spans="1:11" ht="21" customHeight="1">
      <c r="A16" s="72" t="s">
        <v>99</v>
      </c>
      <c r="B16" s="73"/>
      <c r="C16" s="73"/>
      <c r="D16" s="73"/>
      <c r="E16" s="73"/>
      <c r="F16" s="73"/>
      <c r="G16" s="73"/>
      <c r="H16" s="73"/>
      <c r="I16" s="73"/>
      <c r="J16" s="73"/>
      <c r="K16" s="74"/>
    </row>
    <row r="17" spans="1:11" ht="108.75" customHeight="1">
      <c r="A17" s="55" t="s">
        <v>100</v>
      </c>
      <c r="B17" s="57" t="s">
        <v>101</v>
      </c>
      <c r="C17" s="55" t="s">
        <v>102</v>
      </c>
      <c r="D17" s="55">
        <v>182.68</v>
      </c>
      <c r="E17" s="55">
        <v>184.47</v>
      </c>
      <c r="F17" s="55">
        <v>184.47</v>
      </c>
      <c r="G17" s="55">
        <v>184.47</v>
      </c>
      <c r="H17" s="55">
        <v>184.47</v>
      </c>
      <c r="I17" s="55">
        <v>184.47</v>
      </c>
      <c r="J17" s="55">
        <v>184.47</v>
      </c>
      <c r="K17" s="55">
        <v>184.47</v>
      </c>
    </row>
    <row r="18" spans="1:11" ht="126">
      <c r="A18" s="55" t="s">
        <v>18</v>
      </c>
      <c r="B18" s="57" t="s">
        <v>103</v>
      </c>
      <c r="C18" s="55" t="s">
        <v>102</v>
      </c>
      <c r="D18" s="55">
        <v>1.79</v>
      </c>
      <c r="E18" s="55" t="s">
        <v>61</v>
      </c>
      <c r="F18" s="55" t="s">
        <v>61</v>
      </c>
      <c r="G18" s="55" t="s">
        <v>61</v>
      </c>
      <c r="H18" s="58">
        <f>H20+H21</f>
        <v>2.01386</v>
      </c>
      <c r="I18" s="55" t="s">
        <v>61</v>
      </c>
      <c r="J18" s="55">
        <v>1.138</v>
      </c>
      <c r="K18" s="58">
        <f>SUM(D18:J18)</f>
        <v>4.94186</v>
      </c>
    </row>
    <row r="19" spans="1:11" ht="252">
      <c r="A19" s="55" t="s">
        <v>19</v>
      </c>
      <c r="B19" s="57" t="s">
        <v>104</v>
      </c>
      <c r="C19" s="55" t="s">
        <v>102</v>
      </c>
      <c r="D19" s="55" t="s">
        <v>61</v>
      </c>
      <c r="E19" s="55" t="s">
        <v>61</v>
      </c>
      <c r="F19" s="55" t="s">
        <v>61</v>
      </c>
      <c r="G19" s="55" t="s">
        <v>61</v>
      </c>
      <c r="H19" s="55" t="s">
        <v>61</v>
      </c>
      <c r="I19" s="55" t="s">
        <v>61</v>
      </c>
      <c r="J19" s="55" t="s">
        <v>61</v>
      </c>
      <c r="K19" s="55" t="s">
        <v>61</v>
      </c>
    </row>
    <row r="20" spans="1:11" ht="141.75">
      <c r="A20" s="55" t="s">
        <v>72</v>
      </c>
      <c r="B20" s="57" t="s">
        <v>105</v>
      </c>
      <c r="C20" s="55" t="s">
        <v>102</v>
      </c>
      <c r="D20" s="55">
        <v>1.79</v>
      </c>
      <c r="E20" s="55" t="s">
        <v>61</v>
      </c>
      <c r="F20" s="55" t="s">
        <v>61</v>
      </c>
      <c r="G20" s="55" t="s">
        <v>61</v>
      </c>
      <c r="H20" s="55">
        <v>0.685</v>
      </c>
      <c r="I20" s="55" t="s">
        <v>61</v>
      </c>
      <c r="J20" s="55" t="s">
        <v>61</v>
      </c>
      <c r="K20" s="58">
        <f>SUM(D20:J20)</f>
        <v>2.475</v>
      </c>
    </row>
    <row r="21" spans="1:11" ht="252">
      <c r="A21" s="55" t="s">
        <v>106</v>
      </c>
      <c r="B21" s="57" t="s">
        <v>107</v>
      </c>
      <c r="C21" s="55" t="s">
        <v>102</v>
      </c>
      <c r="D21" s="55" t="s">
        <v>61</v>
      </c>
      <c r="E21" s="55" t="s">
        <v>61</v>
      </c>
      <c r="F21" s="55" t="s">
        <v>61</v>
      </c>
      <c r="G21" s="55" t="s">
        <v>61</v>
      </c>
      <c r="H21" s="58">
        <v>1.32886</v>
      </c>
      <c r="I21" s="55" t="s">
        <v>61</v>
      </c>
      <c r="J21" s="55" t="s">
        <v>61</v>
      </c>
      <c r="K21" s="58">
        <f>SUM(D21:J21)</f>
        <v>1.32886</v>
      </c>
    </row>
    <row r="22" spans="1:11" ht="267.75">
      <c r="A22" s="55" t="s">
        <v>108</v>
      </c>
      <c r="B22" s="57" t="s">
        <v>109</v>
      </c>
      <c r="C22" s="55" t="s">
        <v>102</v>
      </c>
      <c r="D22" s="58">
        <v>0.2</v>
      </c>
      <c r="E22" s="58">
        <v>0.9</v>
      </c>
      <c r="F22" s="58">
        <v>0.2</v>
      </c>
      <c r="G22" s="58">
        <v>0.9</v>
      </c>
      <c r="H22" s="58">
        <v>0.2</v>
      </c>
      <c r="I22" s="58">
        <v>0.3</v>
      </c>
      <c r="J22" s="58">
        <v>0.5</v>
      </c>
      <c r="K22" s="58">
        <f>SUM(D22:J22)</f>
        <v>3.2</v>
      </c>
    </row>
    <row r="23" spans="1:11" ht="204.75">
      <c r="A23" s="55" t="s">
        <v>110</v>
      </c>
      <c r="B23" s="57" t="s">
        <v>111</v>
      </c>
      <c r="C23" s="55" t="s">
        <v>102</v>
      </c>
      <c r="D23" s="55">
        <f>D17-23.7</f>
        <v>158.98000000000002</v>
      </c>
      <c r="E23" s="55">
        <f>E17-22.8</f>
        <v>161.67</v>
      </c>
      <c r="F23" s="55">
        <f>F17-22.6</f>
        <v>161.87</v>
      </c>
      <c r="G23" s="55">
        <f>G17-21.7</f>
        <v>162.77</v>
      </c>
      <c r="H23" s="55">
        <f>H17-19.49</f>
        <v>164.98</v>
      </c>
      <c r="I23" s="55">
        <f>I17-19.2</f>
        <v>165.27</v>
      </c>
      <c r="J23" s="55">
        <f>J17-18.7</f>
        <v>165.77</v>
      </c>
      <c r="K23" s="55">
        <f>J23</f>
        <v>165.77</v>
      </c>
    </row>
    <row r="24" spans="1:11" ht="252">
      <c r="A24" s="55" t="s">
        <v>112</v>
      </c>
      <c r="B24" s="57" t="s">
        <v>149</v>
      </c>
      <c r="C24" s="55" t="s">
        <v>102</v>
      </c>
      <c r="D24" s="59">
        <f>(23.7*100)/D17</f>
        <v>12.973505583534049</v>
      </c>
      <c r="E24" s="59">
        <f>(22.8*100)/E17</f>
        <v>12.359733289965849</v>
      </c>
      <c r="F24" s="59">
        <f>(22.6*100)/F17</f>
        <v>12.251314576895972</v>
      </c>
      <c r="G24" s="59">
        <f>(21.7*100)/G17</f>
        <v>11.763430368081531</v>
      </c>
      <c r="H24" s="59">
        <f>(19.49*100)/H17</f>
        <v>10.565403588659402</v>
      </c>
      <c r="I24" s="59">
        <f>(19.2*100)/I17</f>
        <v>10.408196454708083</v>
      </c>
      <c r="J24" s="59">
        <f>(18.7*100)/J17</f>
        <v>10.137149672033393</v>
      </c>
      <c r="K24" s="59">
        <f>(18.7*100)/K17</f>
        <v>10.137149672033393</v>
      </c>
    </row>
    <row r="25" spans="1:11" ht="15.75">
      <c r="A25" s="72" t="s">
        <v>113</v>
      </c>
      <c r="B25" s="73"/>
      <c r="C25" s="73"/>
      <c r="D25" s="73"/>
      <c r="E25" s="73"/>
      <c r="F25" s="73"/>
      <c r="G25" s="73"/>
      <c r="H25" s="73"/>
      <c r="I25" s="73"/>
      <c r="J25" s="73"/>
      <c r="K25" s="74"/>
    </row>
    <row r="26" spans="1:11" ht="47.25">
      <c r="A26" s="55" t="s">
        <v>114</v>
      </c>
      <c r="B26" s="57" t="s">
        <v>115</v>
      </c>
      <c r="C26" s="55" t="s">
        <v>116</v>
      </c>
      <c r="D26" s="55" t="s">
        <v>116</v>
      </c>
      <c r="E26" s="55">
        <v>180</v>
      </c>
      <c r="F26" s="55">
        <v>180</v>
      </c>
      <c r="G26" s="55">
        <v>180</v>
      </c>
      <c r="H26" s="55">
        <v>180</v>
      </c>
      <c r="I26" s="55">
        <v>180</v>
      </c>
      <c r="J26" s="55">
        <v>180</v>
      </c>
      <c r="K26" s="55">
        <v>180</v>
      </c>
    </row>
    <row r="27" spans="1:11" ht="47.25">
      <c r="A27" s="60" t="s">
        <v>117</v>
      </c>
      <c r="B27" s="61" t="s">
        <v>118</v>
      </c>
      <c r="C27" s="54" t="s">
        <v>102</v>
      </c>
      <c r="D27" s="54" t="s">
        <v>13</v>
      </c>
      <c r="E27" s="54" t="s">
        <v>13</v>
      </c>
      <c r="F27" s="54">
        <v>1</v>
      </c>
      <c r="G27" s="54"/>
      <c r="H27" s="54"/>
      <c r="I27" s="54"/>
      <c r="J27" s="54"/>
      <c r="K27" s="54">
        <v>1</v>
      </c>
    </row>
    <row r="28" spans="1:11" ht="15.75">
      <c r="A28" s="76" t="s">
        <v>119</v>
      </c>
      <c r="B28" s="62" t="s">
        <v>120</v>
      </c>
      <c r="C28" s="70" t="s">
        <v>121</v>
      </c>
      <c r="D28" s="70" t="s">
        <v>121</v>
      </c>
      <c r="E28" s="70">
        <v>7800</v>
      </c>
      <c r="F28" s="70">
        <v>7800</v>
      </c>
      <c r="G28" s="70">
        <v>7800</v>
      </c>
      <c r="H28" s="70">
        <v>7800</v>
      </c>
      <c r="I28" s="70">
        <v>7800</v>
      </c>
      <c r="J28" s="70">
        <v>7800</v>
      </c>
      <c r="K28" s="70">
        <v>7800</v>
      </c>
    </row>
    <row r="29" spans="1:11" ht="31.5">
      <c r="A29" s="77"/>
      <c r="B29" s="63" t="s">
        <v>122</v>
      </c>
      <c r="C29" s="71"/>
      <c r="D29" s="71"/>
      <c r="E29" s="71"/>
      <c r="F29" s="71"/>
      <c r="G29" s="71"/>
      <c r="H29" s="71"/>
      <c r="I29" s="71"/>
      <c r="J29" s="71"/>
      <c r="K29" s="71"/>
    </row>
    <row r="30" spans="1:11" ht="47.25">
      <c r="A30" s="64" t="s">
        <v>123</v>
      </c>
      <c r="B30" s="57" t="s">
        <v>124</v>
      </c>
      <c r="C30" s="55">
        <v>46</v>
      </c>
      <c r="D30" s="55">
        <v>46</v>
      </c>
      <c r="E30" s="55">
        <v>46</v>
      </c>
      <c r="F30" s="55">
        <v>46</v>
      </c>
      <c r="G30" s="55">
        <v>46</v>
      </c>
      <c r="H30" s="55">
        <v>46</v>
      </c>
      <c r="I30" s="55">
        <v>46</v>
      </c>
      <c r="J30" s="55">
        <v>46</v>
      </c>
      <c r="K30" s="55">
        <v>46</v>
      </c>
    </row>
    <row r="31" spans="1:11" ht="15.75">
      <c r="A31" s="72" t="s">
        <v>125</v>
      </c>
      <c r="B31" s="73"/>
      <c r="C31" s="73"/>
      <c r="D31" s="73"/>
      <c r="E31" s="73"/>
      <c r="F31" s="73"/>
      <c r="G31" s="73"/>
      <c r="H31" s="73"/>
      <c r="I31" s="73"/>
      <c r="J31" s="73"/>
      <c r="K31" s="74"/>
    </row>
    <row r="32" spans="1:11" ht="47.25">
      <c r="A32" s="55" t="s">
        <v>126</v>
      </c>
      <c r="B32" s="65" t="s">
        <v>127</v>
      </c>
      <c r="C32" s="55">
        <v>45776</v>
      </c>
      <c r="D32" s="55">
        <v>47552</v>
      </c>
      <c r="E32" s="55">
        <v>47552</v>
      </c>
      <c r="F32" s="55">
        <v>47552</v>
      </c>
      <c r="G32" s="55">
        <v>47552</v>
      </c>
      <c r="H32" s="55">
        <v>47552</v>
      </c>
      <c r="I32" s="55">
        <v>47552</v>
      </c>
      <c r="J32" s="55">
        <v>47552</v>
      </c>
      <c r="K32" s="55">
        <v>47552</v>
      </c>
    </row>
    <row r="33" spans="1:11" ht="47.25">
      <c r="A33" s="55" t="s">
        <v>128</v>
      </c>
      <c r="B33" s="57" t="s">
        <v>129</v>
      </c>
      <c r="C33" s="55" t="s">
        <v>130</v>
      </c>
      <c r="D33" s="55" t="s">
        <v>130</v>
      </c>
      <c r="E33" s="55" t="s">
        <v>130</v>
      </c>
      <c r="F33" s="55" t="s">
        <v>130</v>
      </c>
      <c r="G33" s="55" t="s">
        <v>130</v>
      </c>
      <c r="H33" s="55" t="s">
        <v>130</v>
      </c>
      <c r="I33" s="55" t="s">
        <v>130</v>
      </c>
      <c r="J33" s="55" t="s">
        <v>130</v>
      </c>
      <c r="K33" s="55" t="s">
        <v>130</v>
      </c>
    </row>
    <row r="34" spans="1:11" ht="47.25">
      <c r="A34" s="55" t="s">
        <v>131</v>
      </c>
      <c r="B34" s="57" t="s">
        <v>132</v>
      </c>
      <c r="C34" s="55" t="s">
        <v>133</v>
      </c>
      <c r="D34" s="55" t="s">
        <v>133</v>
      </c>
      <c r="E34" s="55" t="s">
        <v>134</v>
      </c>
      <c r="F34" s="55" t="s">
        <v>135</v>
      </c>
      <c r="G34" s="55" t="s">
        <v>136</v>
      </c>
      <c r="H34" s="55" t="s">
        <v>136</v>
      </c>
      <c r="I34" s="55" t="s">
        <v>136</v>
      </c>
      <c r="J34" s="55" t="s">
        <v>136</v>
      </c>
      <c r="K34" s="55" t="s">
        <v>136</v>
      </c>
    </row>
    <row r="35" spans="1:11" ht="50.25">
      <c r="A35" s="55" t="s">
        <v>137</v>
      </c>
      <c r="B35" s="57" t="s">
        <v>138</v>
      </c>
      <c r="C35" s="55" t="s">
        <v>139</v>
      </c>
      <c r="D35" s="55" t="s">
        <v>140</v>
      </c>
      <c r="E35" s="55" t="s">
        <v>140</v>
      </c>
      <c r="F35" s="55" t="s">
        <v>140</v>
      </c>
      <c r="G35" s="55" t="s">
        <v>140</v>
      </c>
      <c r="H35" s="55" t="s">
        <v>140</v>
      </c>
      <c r="I35" s="55" t="s">
        <v>140</v>
      </c>
      <c r="J35" s="55" t="s">
        <v>140</v>
      </c>
      <c r="K35" s="55" t="s">
        <v>140</v>
      </c>
    </row>
    <row r="36" spans="1:11" ht="47.25">
      <c r="A36" s="55" t="s">
        <v>141</v>
      </c>
      <c r="B36" s="57" t="s">
        <v>142</v>
      </c>
      <c r="C36" s="55" t="s">
        <v>92</v>
      </c>
      <c r="D36" s="55" t="s">
        <v>92</v>
      </c>
      <c r="E36" s="55">
        <v>4</v>
      </c>
      <c r="F36" s="55">
        <v>6</v>
      </c>
      <c r="G36" s="66">
        <v>6</v>
      </c>
      <c r="H36" s="66">
        <v>6</v>
      </c>
      <c r="I36" s="66">
        <v>6</v>
      </c>
      <c r="J36" s="66">
        <v>6</v>
      </c>
      <c r="K36" s="66">
        <v>6</v>
      </c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6.5">
      <c r="A38" s="67" t="s">
        <v>13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75" t="s">
        <v>143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</row>
  </sheetData>
  <sheetProtection/>
  <mergeCells count="26">
    <mergeCell ref="G1:K1"/>
    <mergeCell ref="G2:K2"/>
    <mergeCell ref="G3:K3"/>
    <mergeCell ref="G6:K6"/>
    <mergeCell ref="G7:K7"/>
    <mergeCell ref="G8:K8"/>
    <mergeCell ref="F28:F29"/>
    <mergeCell ref="G28:G29"/>
    <mergeCell ref="H28:H29"/>
    <mergeCell ref="I28:I29"/>
    <mergeCell ref="A11:K11"/>
    <mergeCell ref="A13:A14"/>
    <mergeCell ref="B13:B14"/>
    <mergeCell ref="C13:C14"/>
    <mergeCell ref="D13:J13"/>
    <mergeCell ref="K13:K14"/>
    <mergeCell ref="J28:J29"/>
    <mergeCell ref="K28:K29"/>
    <mergeCell ref="A31:K31"/>
    <mergeCell ref="A39:K39"/>
    <mergeCell ref="A16:K16"/>
    <mergeCell ref="A25:K25"/>
    <mergeCell ref="A28:A29"/>
    <mergeCell ref="C28:C29"/>
    <mergeCell ref="D28:D29"/>
    <mergeCell ref="E28:E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view="pageLayout" zoomScaleSheetLayoutView="85" workbookViewId="0" topLeftCell="A1">
      <selection activeCell="F21" sqref="F21"/>
    </sheetView>
  </sheetViews>
  <sheetFormatPr defaultColWidth="9.140625" defaultRowHeight="12.75"/>
  <cols>
    <col min="1" max="1" width="6.7109375" style="0" customWidth="1"/>
    <col min="2" max="2" width="23.421875" style="0" customWidth="1"/>
    <col min="3" max="3" width="21.57421875" style="0" customWidth="1"/>
    <col min="4" max="4" width="18.7109375" style="0" customWidth="1"/>
    <col min="5" max="5" width="12.28125" style="0" customWidth="1"/>
    <col min="6" max="6" width="12.140625" style="0" customWidth="1"/>
    <col min="7" max="7" width="12.57421875" style="0" customWidth="1"/>
    <col min="8" max="9" width="12.140625" style="0" customWidth="1"/>
    <col min="10" max="10" width="12.57421875" style="1" customWidth="1"/>
    <col min="12" max="16" width="10.8515625" style="0" bestFit="1" customWidth="1"/>
  </cols>
  <sheetData>
    <row r="1" spans="7:10" ht="12.75">
      <c r="G1" s="121" t="s">
        <v>1</v>
      </c>
      <c r="H1" s="121"/>
      <c r="I1" s="121"/>
      <c r="J1" s="121"/>
    </row>
    <row r="2" spans="7:10" ht="12.75">
      <c r="G2" s="121" t="s">
        <v>67</v>
      </c>
      <c r="H2" s="121"/>
      <c r="I2" s="121"/>
      <c r="J2" s="121"/>
    </row>
    <row r="3" spans="7:10" ht="12.75">
      <c r="G3" s="121" t="s">
        <v>76</v>
      </c>
      <c r="H3" s="121"/>
      <c r="I3" s="121"/>
      <c r="J3" s="121"/>
    </row>
    <row r="6" spans="1:10" ht="12.75">
      <c r="A6" s="6"/>
      <c r="B6" s="7"/>
      <c r="C6" s="7"/>
      <c r="D6" s="6"/>
      <c r="E6" s="6"/>
      <c r="F6" s="6"/>
      <c r="G6" s="83" t="s">
        <v>35</v>
      </c>
      <c r="H6" s="83"/>
      <c r="I6" s="83"/>
      <c r="J6" s="83"/>
    </row>
    <row r="7" spans="1:10" ht="12.75">
      <c r="A7" s="6"/>
      <c r="B7" s="7"/>
      <c r="C7" s="7"/>
      <c r="D7" s="6"/>
      <c r="E7" s="6"/>
      <c r="F7" s="6"/>
      <c r="G7" s="122" t="s">
        <v>32</v>
      </c>
      <c r="H7" s="122"/>
      <c r="I7" s="122"/>
      <c r="J7" s="122"/>
    </row>
    <row r="8" spans="1:10" ht="12.75">
      <c r="A8" s="6"/>
      <c r="B8" s="7"/>
      <c r="C8" s="7"/>
      <c r="D8" s="6"/>
      <c r="E8" s="6"/>
      <c r="F8" s="6"/>
      <c r="G8" s="122" t="s">
        <v>33</v>
      </c>
      <c r="H8" s="122"/>
      <c r="I8" s="122"/>
      <c r="J8" s="122"/>
    </row>
    <row r="9" spans="1:10" ht="12.75">
      <c r="A9" s="6"/>
      <c r="B9" s="7"/>
      <c r="C9" s="7"/>
      <c r="D9" s="6"/>
      <c r="E9" s="6"/>
      <c r="F9" s="6"/>
      <c r="G9" s="6"/>
      <c r="H9" s="6"/>
      <c r="I9" s="6"/>
      <c r="J9" s="39"/>
    </row>
    <row r="10" spans="1:10" ht="12.75">
      <c r="A10" s="6"/>
      <c r="B10" s="7"/>
      <c r="C10" s="7"/>
      <c r="D10" s="6"/>
      <c r="E10" s="6"/>
      <c r="F10" s="6"/>
      <c r="G10" s="6"/>
      <c r="H10" s="6"/>
      <c r="I10" s="6"/>
      <c r="J10" s="40"/>
    </row>
    <row r="11" spans="1:10" ht="12.75">
      <c r="A11" s="6"/>
      <c r="B11" s="83" t="s">
        <v>36</v>
      </c>
      <c r="C11" s="83"/>
      <c r="D11" s="83"/>
      <c r="E11" s="83"/>
      <c r="F11" s="83"/>
      <c r="G11" s="83"/>
      <c r="H11" s="83"/>
      <c r="I11" s="83"/>
      <c r="J11" s="40"/>
    </row>
    <row r="12" spans="1:10" ht="12.75">
      <c r="A12" s="6"/>
      <c r="B12" s="111"/>
      <c r="C12" s="111"/>
      <c r="D12" s="111"/>
      <c r="E12" s="111"/>
      <c r="F12" s="111"/>
      <c r="G12" s="111"/>
      <c r="H12" s="111"/>
      <c r="I12" s="111"/>
      <c r="J12" s="40"/>
    </row>
    <row r="13" spans="1:10" ht="12.75">
      <c r="A13" s="82" t="s">
        <v>37</v>
      </c>
      <c r="B13" s="82" t="s">
        <v>38</v>
      </c>
      <c r="C13" s="82" t="s">
        <v>39</v>
      </c>
      <c r="D13" s="82" t="s">
        <v>34</v>
      </c>
      <c r="E13" s="82" t="s">
        <v>2</v>
      </c>
      <c r="F13" s="82"/>
      <c r="G13" s="82"/>
      <c r="H13" s="82"/>
      <c r="I13" s="82"/>
      <c r="J13" s="82"/>
    </row>
    <row r="14" spans="1:10" ht="12.75">
      <c r="A14" s="82"/>
      <c r="B14" s="82"/>
      <c r="C14" s="82"/>
      <c r="D14" s="82"/>
      <c r="E14" s="82" t="s">
        <v>3</v>
      </c>
      <c r="F14" s="82" t="s">
        <v>4</v>
      </c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41" t="s">
        <v>40</v>
      </c>
      <c r="G15" s="41" t="s">
        <v>41</v>
      </c>
      <c r="H15" s="41" t="s">
        <v>42</v>
      </c>
      <c r="I15" s="41" t="s">
        <v>43</v>
      </c>
      <c r="J15" s="41" t="s">
        <v>44</v>
      </c>
    </row>
    <row r="16" spans="1:10" ht="18" customHeight="1">
      <c r="A16" s="113" t="s">
        <v>17</v>
      </c>
      <c r="B16" s="114"/>
      <c r="C16" s="114"/>
      <c r="D16" s="114"/>
      <c r="E16" s="114"/>
      <c r="F16" s="114"/>
      <c r="G16" s="114"/>
      <c r="H16" s="114"/>
      <c r="I16" s="114"/>
      <c r="J16" s="115"/>
    </row>
    <row r="17" spans="1:10" ht="19.5" customHeight="1">
      <c r="A17" s="89">
        <v>1</v>
      </c>
      <c r="B17" s="90" t="s">
        <v>150</v>
      </c>
      <c r="C17" s="90" t="s">
        <v>151</v>
      </c>
      <c r="D17" s="26" t="s">
        <v>7</v>
      </c>
      <c r="E17" s="27">
        <f aca="true" t="shared" si="0" ref="E17:E27">SUM(F17:J17)</f>
        <v>144632.47999999998</v>
      </c>
      <c r="F17" s="27">
        <f>F18+F19</f>
        <v>61389.08</v>
      </c>
      <c r="G17" s="27">
        <f>G18+G19</f>
        <v>21627.8</v>
      </c>
      <c r="H17" s="27">
        <f>H18+H19</f>
        <v>21972.9</v>
      </c>
      <c r="I17" s="27">
        <f>I18+I19</f>
        <v>19821.4</v>
      </c>
      <c r="J17" s="27">
        <f>J18+J19</f>
        <v>19821.3</v>
      </c>
    </row>
    <row r="18" spans="1:10" ht="89.25">
      <c r="A18" s="89"/>
      <c r="B18" s="90"/>
      <c r="C18" s="90"/>
      <c r="D18" s="26" t="s">
        <v>45</v>
      </c>
      <c r="E18" s="27">
        <f t="shared" si="0"/>
        <v>111249.4</v>
      </c>
      <c r="F18" s="27">
        <f>F21+F24</f>
        <v>49131.5</v>
      </c>
      <c r="G18" s="27">
        <f>G21+G24</f>
        <v>16262.9</v>
      </c>
      <c r="H18" s="27">
        <f>H21+H24</f>
        <v>15689.2</v>
      </c>
      <c r="I18" s="27">
        <f>I21+I24</f>
        <v>15082.9</v>
      </c>
      <c r="J18" s="27">
        <f>J21+J24</f>
        <v>15082.9</v>
      </c>
    </row>
    <row r="19" spans="1:10" ht="47.25" customHeight="1">
      <c r="A19" s="89"/>
      <c r="B19" s="90"/>
      <c r="C19" s="90"/>
      <c r="D19" s="26" t="s">
        <v>6</v>
      </c>
      <c r="E19" s="27">
        <f t="shared" si="0"/>
        <v>33383.08</v>
      </c>
      <c r="F19" s="27">
        <f>F22+F25+F26+F27</f>
        <v>12257.580000000002</v>
      </c>
      <c r="G19" s="27">
        <f>G22+G25+G26+G27</f>
        <v>5364.9</v>
      </c>
      <c r="H19" s="27">
        <f>H22+H25+H26+H27</f>
        <v>6283.700000000001</v>
      </c>
      <c r="I19" s="27">
        <f>I22+I25+I26+I27</f>
        <v>4738.5</v>
      </c>
      <c r="J19" s="27">
        <f>J22+J25+J26+J27</f>
        <v>4738.4</v>
      </c>
    </row>
    <row r="20" spans="1:10" ht="25.5" customHeight="1">
      <c r="A20" s="98" t="s">
        <v>46</v>
      </c>
      <c r="B20" s="91" t="s">
        <v>47</v>
      </c>
      <c r="C20" s="94" t="s">
        <v>5</v>
      </c>
      <c r="D20" s="26" t="s">
        <v>7</v>
      </c>
      <c r="E20" s="27">
        <f t="shared" si="0"/>
        <v>56042</v>
      </c>
      <c r="F20" s="27">
        <f>F21+F22</f>
        <v>55632.5</v>
      </c>
      <c r="G20" s="27">
        <f>G21+G22</f>
        <v>409.5</v>
      </c>
      <c r="H20" s="27">
        <f>H21+H22</f>
        <v>0</v>
      </c>
      <c r="I20" s="27">
        <f>I21+I22</f>
        <v>0</v>
      </c>
      <c r="J20" s="27">
        <f>J21+J22</f>
        <v>0</v>
      </c>
    </row>
    <row r="21" spans="1:10" ht="42.75" customHeight="1">
      <c r="A21" s="98"/>
      <c r="B21" s="92"/>
      <c r="C21" s="95"/>
      <c r="D21" s="26" t="s">
        <v>8</v>
      </c>
      <c r="E21" s="27">
        <f t="shared" si="0"/>
        <v>49131.5</v>
      </c>
      <c r="F21" s="27">
        <v>49131.5</v>
      </c>
      <c r="G21" s="45">
        <v>0</v>
      </c>
      <c r="H21" s="45">
        <v>0</v>
      </c>
      <c r="I21" s="45">
        <v>0</v>
      </c>
      <c r="J21" s="45">
        <v>0</v>
      </c>
    </row>
    <row r="22" spans="1:10" ht="51" customHeight="1">
      <c r="A22" s="98"/>
      <c r="B22" s="93"/>
      <c r="C22" s="96"/>
      <c r="D22" s="26" t="s">
        <v>6</v>
      </c>
      <c r="E22" s="27">
        <f t="shared" si="0"/>
        <v>6910.5</v>
      </c>
      <c r="F22" s="27">
        <v>6501</v>
      </c>
      <c r="G22" s="27">
        <v>409.5</v>
      </c>
      <c r="H22" s="27">
        <v>0</v>
      </c>
      <c r="I22" s="27">
        <v>0</v>
      </c>
      <c r="J22" s="27">
        <v>0</v>
      </c>
    </row>
    <row r="23" spans="1:10" ht="19.5" customHeight="1">
      <c r="A23" s="105" t="s">
        <v>18</v>
      </c>
      <c r="B23" s="108" t="s">
        <v>77</v>
      </c>
      <c r="C23" s="94" t="s">
        <v>5</v>
      </c>
      <c r="D23" s="26" t="s">
        <v>7</v>
      </c>
      <c r="E23" s="27">
        <f t="shared" si="0"/>
        <v>66398</v>
      </c>
      <c r="F23" s="27">
        <f>F24+F25</f>
        <v>0</v>
      </c>
      <c r="G23" s="27">
        <f>G24+G25</f>
        <v>17425.4</v>
      </c>
      <c r="H23" s="27">
        <f>H24+H25</f>
        <v>17219.100000000002</v>
      </c>
      <c r="I23" s="27">
        <f>I24+I25</f>
        <v>15876.8</v>
      </c>
      <c r="J23" s="27">
        <f>J24+J25</f>
        <v>15876.699999999999</v>
      </c>
    </row>
    <row r="24" spans="1:10" ht="33.75" customHeight="1">
      <c r="A24" s="106"/>
      <c r="B24" s="109"/>
      <c r="C24" s="95"/>
      <c r="D24" s="26" t="s">
        <v>8</v>
      </c>
      <c r="E24" s="27">
        <f t="shared" si="0"/>
        <v>62117.9</v>
      </c>
      <c r="F24" s="27">
        <v>0</v>
      </c>
      <c r="G24" s="27">
        <v>16262.9</v>
      </c>
      <c r="H24" s="27">
        <v>15689.2</v>
      </c>
      <c r="I24" s="27">
        <v>15082.9</v>
      </c>
      <c r="J24" s="27">
        <v>15082.9</v>
      </c>
    </row>
    <row r="25" spans="1:10" ht="33.75" customHeight="1">
      <c r="A25" s="107"/>
      <c r="B25" s="110"/>
      <c r="C25" s="96"/>
      <c r="D25" s="26" t="s">
        <v>6</v>
      </c>
      <c r="E25" s="27">
        <f t="shared" si="0"/>
        <v>4280.1</v>
      </c>
      <c r="F25" s="27">
        <v>0</v>
      </c>
      <c r="G25" s="27">
        <v>1162.5</v>
      </c>
      <c r="H25" s="27">
        <v>1529.9</v>
      </c>
      <c r="I25" s="27">
        <v>793.9</v>
      </c>
      <c r="J25" s="27">
        <v>793.8</v>
      </c>
    </row>
    <row r="26" spans="1:10" ht="54" customHeight="1">
      <c r="A26" s="46" t="s">
        <v>19</v>
      </c>
      <c r="B26" s="47" t="s">
        <v>66</v>
      </c>
      <c r="C26" s="48" t="s">
        <v>5</v>
      </c>
      <c r="D26" s="26" t="s">
        <v>6</v>
      </c>
      <c r="E26" s="27">
        <f t="shared" si="0"/>
        <v>2140.88</v>
      </c>
      <c r="F26" s="27">
        <v>2140.88</v>
      </c>
      <c r="G26" s="27">
        <v>0</v>
      </c>
      <c r="H26" s="27">
        <v>0</v>
      </c>
      <c r="I26" s="27">
        <v>0</v>
      </c>
      <c r="J26" s="27">
        <v>0</v>
      </c>
    </row>
    <row r="27" spans="1:10" ht="38.25">
      <c r="A27" s="49" t="s">
        <v>72</v>
      </c>
      <c r="B27" s="50" t="s">
        <v>9</v>
      </c>
      <c r="C27" s="48" t="s">
        <v>10</v>
      </c>
      <c r="D27" s="26" t="s">
        <v>6</v>
      </c>
      <c r="E27" s="27">
        <f t="shared" si="0"/>
        <v>20051.600000000002</v>
      </c>
      <c r="F27" s="27">
        <v>3615.7</v>
      </c>
      <c r="G27" s="27">
        <v>3792.9</v>
      </c>
      <c r="H27" s="27">
        <v>4753.8</v>
      </c>
      <c r="I27" s="27">
        <v>3944.6</v>
      </c>
      <c r="J27" s="27">
        <v>3944.6</v>
      </c>
    </row>
    <row r="28" spans="1:10" ht="12.75">
      <c r="A28" s="98"/>
      <c r="B28" s="112" t="s">
        <v>11</v>
      </c>
      <c r="C28" s="89"/>
      <c r="D28" s="26" t="s">
        <v>7</v>
      </c>
      <c r="E28" s="27">
        <f aca="true" t="shared" si="1" ref="E28:J28">E29+E30</f>
        <v>144632.47999999998</v>
      </c>
      <c r="F28" s="27">
        <f t="shared" si="1"/>
        <v>61389.08</v>
      </c>
      <c r="G28" s="27">
        <f t="shared" si="1"/>
        <v>21627.8</v>
      </c>
      <c r="H28" s="27">
        <f t="shared" si="1"/>
        <v>21972.9</v>
      </c>
      <c r="I28" s="27">
        <f t="shared" si="1"/>
        <v>19821.4</v>
      </c>
      <c r="J28" s="27">
        <f t="shared" si="1"/>
        <v>19821.3</v>
      </c>
    </row>
    <row r="29" spans="1:10" ht="25.5">
      <c r="A29" s="98"/>
      <c r="B29" s="112"/>
      <c r="C29" s="89"/>
      <c r="D29" s="26" t="s">
        <v>8</v>
      </c>
      <c r="E29" s="27">
        <f>SUM(F29:J29)</f>
        <v>111249.4</v>
      </c>
      <c r="F29" s="27">
        <f aca="true" t="shared" si="2" ref="F29:J30">F18</f>
        <v>49131.5</v>
      </c>
      <c r="G29" s="27">
        <f t="shared" si="2"/>
        <v>16262.9</v>
      </c>
      <c r="H29" s="27">
        <f t="shared" si="2"/>
        <v>15689.2</v>
      </c>
      <c r="I29" s="27">
        <f t="shared" si="2"/>
        <v>15082.9</v>
      </c>
      <c r="J29" s="27">
        <f t="shared" si="2"/>
        <v>15082.9</v>
      </c>
    </row>
    <row r="30" spans="1:16" ht="25.5">
      <c r="A30" s="98"/>
      <c r="B30" s="112"/>
      <c r="C30" s="89"/>
      <c r="D30" s="26" t="s">
        <v>6</v>
      </c>
      <c r="E30" s="27">
        <f>SUM(F30:J30)</f>
        <v>33383.08</v>
      </c>
      <c r="F30" s="27">
        <f t="shared" si="2"/>
        <v>12257.580000000002</v>
      </c>
      <c r="G30" s="27">
        <f t="shared" si="2"/>
        <v>5364.9</v>
      </c>
      <c r="H30" s="27">
        <f t="shared" si="2"/>
        <v>6283.700000000001</v>
      </c>
      <c r="I30" s="27">
        <f t="shared" si="2"/>
        <v>4738.5</v>
      </c>
      <c r="J30" s="27">
        <f t="shared" si="2"/>
        <v>4738.4</v>
      </c>
      <c r="L30" s="1" t="s">
        <v>13</v>
      </c>
      <c r="M30" s="1" t="s">
        <v>13</v>
      </c>
      <c r="N30" s="1" t="s">
        <v>13</v>
      </c>
      <c r="O30" s="1" t="s">
        <v>13</v>
      </c>
      <c r="P30" s="1" t="s">
        <v>13</v>
      </c>
    </row>
    <row r="31" spans="1:16" ht="19.5" customHeight="1">
      <c r="A31" s="116" t="s">
        <v>12</v>
      </c>
      <c r="B31" s="117"/>
      <c r="C31" s="117"/>
      <c r="D31" s="117"/>
      <c r="E31" s="117"/>
      <c r="F31" s="117"/>
      <c r="G31" s="117"/>
      <c r="H31" s="117"/>
      <c r="I31" s="117"/>
      <c r="J31" s="118"/>
      <c r="L31" s="19" t="s">
        <v>13</v>
      </c>
      <c r="M31" s="19" t="s">
        <v>13</v>
      </c>
      <c r="N31" s="19" t="s">
        <v>13</v>
      </c>
      <c r="O31" s="19" t="s">
        <v>13</v>
      </c>
      <c r="P31" s="19" t="s">
        <v>13</v>
      </c>
    </row>
    <row r="32" spans="1:10" ht="96.75" customHeight="1">
      <c r="A32" s="31" t="s">
        <v>0</v>
      </c>
      <c r="B32" s="33" t="s">
        <v>62</v>
      </c>
      <c r="C32" s="30" t="s">
        <v>10</v>
      </c>
      <c r="D32" s="29" t="s">
        <v>6</v>
      </c>
      <c r="E32" s="28">
        <f aca="true" t="shared" si="3" ref="E32:E37">SUM(F32:J32)</f>
        <v>278860.3</v>
      </c>
      <c r="F32" s="28">
        <f>F33+F34+F35+F36+F37+F38</f>
        <v>53272.00000000001</v>
      </c>
      <c r="G32" s="28">
        <f>SUM(G33:G36)</f>
        <v>55586.100000000006</v>
      </c>
      <c r="H32" s="28">
        <f>H33+H34+H35+H36</f>
        <v>56667.4</v>
      </c>
      <c r="I32" s="28">
        <f>I33+I34+I35+I36</f>
        <v>56667.4</v>
      </c>
      <c r="J32" s="27">
        <f>J33+J34+J35+J36</f>
        <v>56667.4</v>
      </c>
    </row>
    <row r="33" spans="1:10" ht="31.5" customHeight="1">
      <c r="A33" s="31" t="s">
        <v>46</v>
      </c>
      <c r="B33" s="34" t="s">
        <v>63</v>
      </c>
      <c r="C33" s="30" t="s">
        <v>10</v>
      </c>
      <c r="D33" s="29" t="s">
        <v>6</v>
      </c>
      <c r="E33" s="28">
        <f t="shared" si="3"/>
        <v>153224.90000000002</v>
      </c>
      <c r="F33" s="28">
        <v>29036.9</v>
      </c>
      <c r="G33" s="28">
        <v>29755.2</v>
      </c>
      <c r="H33" s="28">
        <v>31477.6</v>
      </c>
      <c r="I33" s="28">
        <v>31477.6</v>
      </c>
      <c r="J33" s="28">
        <v>31477.6</v>
      </c>
    </row>
    <row r="34" spans="1:10" ht="25.5">
      <c r="A34" s="31" t="s">
        <v>48</v>
      </c>
      <c r="B34" s="34" t="s">
        <v>64</v>
      </c>
      <c r="C34" s="30" t="s">
        <v>10</v>
      </c>
      <c r="D34" s="29" t="s">
        <v>6</v>
      </c>
      <c r="E34" s="28">
        <f t="shared" si="3"/>
        <v>96547.80000000002</v>
      </c>
      <c r="F34" s="28">
        <v>18160.2</v>
      </c>
      <c r="G34" s="28">
        <v>20165.4</v>
      </c>
      <c r="H34" s="28">
        <v>19407.4</v>
      </c>
      <c r="I34" s="28">
        <v>19407.4</v>
      </c>
      <c r="J34" s="28">
        <v>19407.4</v>
      </c>
    </row>
    <row r="35" spans="1:10" ht="25.5">
      <c r="A35" s="31" t="s">
        <v>49</v>
      </c>
      <c r="B35" s="34" t="s">
        <v>65</v>
      </c>
      <c r="C35" s="30" t="s">
        <v>10</v>
      </c>
      <c r="D35" s="29" t="s">
        <v>6</v>
      </c>
      <c r="E35" s="28">
        <f t="shared" si="3"/>
        <v>20212.3</v>
      </c>
      <c r="F35" s="28">
        <v>3300.2</v>
      </c>
      <c r="G35" s="28">
        <v>4096.7</v>
      </c>
      <c r="H35" s="28">
        <v>4271.8</v>
      </c>
      <c r="I35" s="28">
        <v>4271.8</v>
      </c>
      <c r="J35" s="28">
        <v>4271.8</v>
      </c>
    </row>
    <row r="36" spans="1:10" ht="25.5">
      <c r="A36" s="31" t="s">
        <v>50</v>
      </c>
      <c r="B36" s="32" t="s">
        <v>51</v>
      </c>
      <c r="C36" s="30" t="s">
        <v>10</v>
      </c>
      <c r="D36" s="29" t="s">
        <v>6</v>
      </c>
      <c r="E36" s="28">
        <f t="shared" si="3"/>
        <v>7609.5</v>
      </c>
      <c r="F36" s="28">
        <v>1508.9</v>
      </c>
      <c r="G36" s="28">
        <v>1568.8</v>
      </c>
      <c r="H36" s="28">
        <v>1510.6</v>
      </c>
      <c r="I36" s="28">
        <v>1510.6</v>
      </c>
      <c r="J36" s="28">
        <v>1510.6</v>
      </c>
    </row>
    <row r="37" spans="1:10" ht="25.5">
      <c r="A37" s="31" t="s">
        <v>52</v>
      </c>
      <c r="B37" s="32" t="s">
        <v>53</v>
      </c>
      <c r="C37" s="30" t="s">
        <v>10</v>
      </c>
      <c r="D37" s="29" t="s">
        <v>6</v>
      </c>
      <c r="E37" s="28">
        <f t="shared" si="3"/>
        <v>1235.8</v>
      </c>
      <c r="F37" s="28">
        <v>1235.8</v>
      </c>
      <c r="G37" s="28" t="s">
        <v>61</v>
      </c>
      <c r="H37" s="28" t="s">
        <v>61</v>
      </c>
      <c r="I37" s="28" t="s">
        <v>61</v>
      </c>
      <c r="J37" s="27" t="s">
        <v>61</v>
      </c>
    </row>
    <row r="38" spans="1:10" ht="76.5">
      <c r="A38" s="35" t="s">
        <v>70</v>
      </c>
      <c r="B38" s="37" t="s">
        <v>71</v>
      </c>
      <c r="C38" s="36" t="s">
        <v>10</v>
      </c>
      <c r="D38" s="29" t="s">
        <v>6</v>
      </c>
      <c r="E38" s="28">
        <f>SUM(F38:J38)</f>
        <v>30</v>
      </c>
      <c r="F38" s="28">
        <v>30</v>
      </c>
      <c r="G38" s="28" t="s">
        <v>61</v>
      </c>
      <c r="H38" s="28" t="s">
        <v>61</v>
      </c>
      <c r="I38" s="28" t="s">
        <v>61</v>
      </c>
      <c r="J38" s="27" t="s">
        <v>61</v>
      </c>
    </row>
    <row r="39" spans="1:10" ht="25.5">
      <c r="A39" s="11"/>
      <c r="B39" s="8" t="s">
        <v>14</v>
      </c>
      <c r="C39" s="8"/>
      <c r="D39" s="9" t="s">
        <v>6</v>
      </c>
      <c r="E39" s="10">
        <f>SUM(F39:J39)</f>
        <v>278860.3</v>
      </c>
      <c r="F39" s="10">
        <f>F32</f>
        <v>53272.00000000001</v>
      </c>
      <c r="G39" s="10">
        <f>G32</f>
        <v>55586.100000000006</v>
      </c>
      <c r="H39" s="10">
        <f>H32</f>
        <v>56667.4</v>
      </c>
      <c r="I39" s="10">
        <f>I32</f>
        <v>56667.4</v>
      </c>
      <c r="J39" s="42">
        <f>J32</f>
        <v>56667.4</v>
      </c>
    </row>
    <row r="40" spans="1:10" ht="23.25" customHeight="1">
      <c r="A40" s="99" t="s">
        <v>54</v>
      </c>
      <c r="B40" s="100"/>
      <c r="C40" s="100"/>
      <c r="D40" s="100"/>
      <c r="E40" s="100"/>
      <c r="F40" s="100"/>
      <c r="G40" s="100"/>
      <c r="H40" s="100"/>
      <c r="I40" s="100"/>
      <c r="J40" s="101"/>
    </row>
    <row r="41" spans="1:10" ht="51">
      <c r="A41" s="11" t="s">
        <v>0</v>
      </c>
      <c r="B41" s="12" t="s">
        <v>55</v>
      </c>
      <c r="C41" s="8" t="s">
        <v>10</v>
      </c>
      <c r="D41" s="9" t="s">
        <v>6</v>
      </c>
      <c r="E41" s="10">
        <f>E42+E43</f>
        <v>224763.438</v>
      </c>
      <c r="F41" s="10">
        <f>F42+F43</f>
        <v>42125.338</v>
      </c>
      <c r="G41" s="10">
        <f>G42+G43</f>
        <v>44582</v>
      </c>
      <c r="H41" s="42">
        <f>H42+H43+H44</f>
        <v>47218.7</v>
      </c>
      <c r="I41" s="42">
        <f>I42+I43</f>
        <v>46018.7</v>
      </c>
      <c r="J41" s="42">
        <f>J42+J43</f>
        <v>46018.7</v>
      </c>
    </row>
    <row r="42" spans="1:12" ht="25.5">
      <c r="A42" s="11" t="s">
        <v>46</v>
      </c>
      <c r="B42" s="18" t="s">
        <v>56</v>
      </c>
      <c r="C42" s="8" t="s">
        <v>10</v>
      </c>
      <c r="D42" s="9" t="s">
        <v>6</v>
      </c>
      <c r="E42" s="10">
        <f>SUM(F42:J42)</f>
        <v>16966.638000000003</v>
      </c>
      <c r="F42" s="28">
        <v>3496.038</v>
      </c>
      <c r="G42" s="28">
        <v>3478.5</v>
      </c>
      <c r="H42" s="27">
        <v>3330.7</v>
      </c>
      <c r="I42" s="27">
        <v>3330.7</v>
      </c>
      <c r="J42" s="27">
        <v>3330.7</v>
      </c>
      <c r="K42" s="38"/>
      <c r="L42" s="1" t="s">
        <v>13</v>
      </c>
    </row>
    <row r="43" spans="1:10" ht="25.5">
      <c r="A43" s="11" t="s">
        <v>48</v>
      </c>
      <c r="B43" s="18" t="s">
        <v>57</v>
      </c>
      <c r="C43" s="8" t="s">
        <v>10</v>
      </c>
      <c r="D43" s="9" t="s">
        <v>6</v>
      </c>
      <c r="E43" s="10">
        <f>SUM(F43:J43)</f>
        <v>207796.8</v>
      </c>
      <c r="F43" s="28">
        <v>38629.3</v>
      </c>
      <c r="G43" s="28">
        <v>41103.5</v>
      </c>
      <c r="H43" s="27">
        <v>42688</v>
      </c>
      <c r="I43" s="27">
        <v>42688</v>
      </c>
      <c r="J43" s="42">
        <v>42688</v>
      </c>
    </row>
    <row r="44" spans="1:10" ht="51">
      <c r="A44" s="11" t="s">
        <v>49</v>
      </c>
      <c r="B44" s="18" t="s">
        <v>73</v>
      </c>
      <c r="C44" s="8" t="s">
        <v>10</v>
      </c>
      <c r="D44" s="9" t="s">
        <v>6</v>
      </c>
      <c r="E44" s="10">
        <f>SUM(F44:J44)</f>
        <v>1200</v>
      </c>
      <c r="F44" s="28" t="s">
        <v>61</v>
      </c>
      <c r="G44" s="28" t="s">
        <v>61</v>
      </c>
      <c r="H44" s="27">
        <v>1200</v>
      </c>
      <c r="I44" s="27" t="s">
        <v>61</v>
      </c>
      <c r="J44" s="42" t="s">
        <v>61</v>
      </c>
    </row>
    <row r="45" spans="1:10" ht="25.5">
      <c r="A45" s="11"/>
      <c r="B45" s="8" t="s">
        <v>15</v>
      </c>
      <c r="C45" s="8" t="s">
        <v>10</v>
      </c>
      <c r="D45" s="9" t="s">
        <v>6</v>
      </c>
      <c r="E45" s="10">
        <f>SUM(F45:J45)</f>
        <v>225963.43800000002</v>
      </c>
      <c r="F45" s="10">
        <f>F41</f>
        <v>42125.338</v>
      </c>
      <c r="G45" s="10">
        <f>G41</f>
        <v>44582</v>
      </c>
      <c r="H45" s="42">
        <f>H41</f>
        <v>47218.7</v>
      </c>
      <c r="I45" s="42">
        <f>I41</f>
        <v>46018.7</v>
      </c>
      <c r="J45" s="42">
        <f>J41</f>
        <v>46018.7</v>
      </c>
    </row>
    <row r="46" spans="1:10" ht="12.75">
      <c r="A46" s="102"/>
      <c r="B46" s="85" t="s">
        <v>58</v>
      </c>
      <c r="C46" s="88"/>
      <c r="D46" s="9" t="s">
        <v>7</v>
      </c>
      <c r="E46" s="10">
        <f aca="true" t="shared" si="4" ref="E46:J46">E47+E48</f>
        <v>649456.218</v>
      </c>
      <c r="F46" s="10">
        <f t="shared" si="4"/>
        <v>156786.418</v>
      </c>
      <c r="G46" s="10">
        <f t="shared" si="4"/>
        <v>121795.9</v>
      </c>
      <c r="H46" s="42">
        <f t="shared" si="4"/>
        <v>125859</v>
      </c>
      <c r="I46" s="42">
        <f t="shared" si="4"/>
        <v>122507.5</v>
      </c>
      <c r="J46" s="42">
        <f t="shared" si="4"/>
        <v>122507.4</v>
      </c>
    </row>
    <row r="47" spans="1:10" ht="25.5">
      <c r="A47" s="103"/>
      <c r="B47" s="86"/>
      <c r="C47" s="88"/>
      <c r="D47" s="9" t="s">
        <v>8</v>
      </c>
      <c r="E47" s="10">
        <f>SUM(F47:J47)</f>
        <v>111249.4</v>
      </c>
      <c r="F47" s="10">
        <f>F29</f>
        <v>49131.5</v>
      </c>
      <c r="G47" s="10">
        <f>G29</f>
        <v>16262.9</v>
      </c>
      <c r="H47" s="42">
        <f>H29</f>
        <v>15689.2</v>
      </c>
      <c r="I47" s="42">
        <f>I29</f>
        <v>15082.9</v>
      </c>
      <c r="J47" s="42">
        <f>J29</f>
        <v>15082.9</v>
      </c>
    </row>
    <row r="48" spans="1:10" ht="25.5">
      <c r="A48" s="104"/>
      <c r="B48" s="87"/>
      <c r="C48" s="88"/>
      <c r="D48" s="9" t="s">
        <v>6</v>
      </c>
      <c r="E48" s="10">
        <f>SUM(F48:J48)</f>
        <v>538206.818</v>
      </c>
      <c r="F48" s="10">
        <f>F30+F39+F45</f>
        <v>107654.918</v>
      </c>
      <c r="G48" s="10">
        <f>G30+G39+G45</f>
        <v>105533</v>
      </c>
      <c r="H48" s="42">
        <f>H30+H39+H45</f>
        <v>110169.8</v>
      </c>
      <c r="I48" s="42">
        <f>I30+I39+I45</f>
        <v>107424.6</v>
      </c>
      <c r="J48" s="42">
        <f>J30+J39+J45</f>
        <v>107424.5</v>
      </c>
    </row>
    <row r="49" spans="1:10" ht="15.75">
      <c r="A49" s="97"/>
      <c r="B49" s="97"/>
      <c r="C49" s="97"/>
      <c r="D49" s="3"/>
      <c r="E49" s="4"/>
      <c r="F49" s="5"/>
      <c r="G49" s="5"/>
      <c r="H49" s="5"/>
      <c r="I49" s="5"/>
      <c r="J49" s="43"/>
    </row>
    <row r="50" spans="1:10" ht="15.75">
      <c r="A50" s="97"/>
      <c r="B50" s="97"/>
      <c r="C50" s="97"/>
      <c r="D50" s="3" t="s">
        <v>60</v>
      </c>
      <c r="E50" s="4"/>
      <c r="F50" s="5"/>
      <c r="G50" s="5"/>
      <c r="H50" s="5"/>
      <c r="I50" s="5"/>
      <c r="J50" s="43"/>
    </row>
    <row r="51" spans="1:10" ht="15.75">
      <c r="A51" s="97"/>
      <c r="B51" s="97"/>
      <c r="C51" s="97"/>
      <c r="D51" s="3"/>
      <c r="E51" s="4"/>
      <c r="F51" s="5"/>
      <c r="G51" s="5"/>
      <c r="H51" s="5"/>
      <c r="I51" s="5"/>
      <c r="J51" s="43"/>
    </row>
    <row r="52" spans="1:10" ht="15.75">
      <c r="A52" s="97"/>
      <c r="B52" s="97"/>
      <c r="C52" s="97"/>
      <c r="D52" s="3"/>
      <c r="E52" s="4"/>
      <c r="F52" s="5"/>
      <c r="G52" s="5"/>
      <c r="H52" s="5"/>
      <c r="I52" s="5"/>
      <c r="J52" s="43"/>
    </row>
    <row r="53" ht="10.5" customHeight="1">
      <c r="E53" s="1" t="s">
        <v>13</v>
      </c>
    </row>
    <row r="54" spans="6:10" ht="12.75" hidden="1">
      <c r="F54" s="75" t="s">
        <v>13</v>
      </c>
      <c r="G54" s="84"/>
      <c r="H54" s="84"/>
      <c r="I54" s="84"/>
      <c r="J54" s="84"/>
    </row>
    <row r="55" spans="6:10" ht="12.75" hidden="1">
      <c r="F55" s="20" t="s">
        <v>13</v>
      </c>
      <c r="G55" s="20" t="s">
        <v>13</v>
      </c>
      <c r="H55" s="20" t="s">
        <v>13</v>
      </c>
      <c r="I55" s="20" t="s">
        <v>13</v>
      </c>
      <c r="J55" s="20" t="s">
        <v>13</v>
      </c>
    </row>
    <row r="56" spans="6:10" ht="12.75" hidden="1">
      <c r="F56" s="20" t="s">
        <v>13</v>
      </c>
      <c r="G56" s="20" t="s">
        <v>13</v>
      </c>
      <c r="H56" s="20" t="s">
        <v>13</v>
      </c>
      <c r="I56" s="20" t="s">
        <v>13</v>
      </c>
      <c r="J56" s="20" t="s">
        <v>13</v>
      </c>
    </row>
    <row r="57" ht="12.75" hidden="1"/>
  </sheetData>
  <sheetProtection/>
  <mergeCells count="34">
    <mergeCell ref="B11:I12"/>
    <mergeCell ref="F14:J14"/>
    <mergeCell ref="B28:B30"/>
    <mergeCell ref="A16:J16"/>
    <mergeCell ref="A31:J31"/>
    <mergeCell ref="G7:J7"/>
    <mergeCell ref="G8:J8"/>
    <mergeCell ref="A40:J40"/>
    <mergeCell ref="A46:A48"/>
    <mergeCell ref="A20:A22"/>
    <mergeCell ref="C28:C30"/>
    <mergeCell ref="C23:C25"/>
    <mergeCell ref="A23:A25"/>
    <mergeCell ref="B23:B25"/>
    <mergeCell ref="F54:J54"/>
    <mergeCell ref="B46:B48"/>
    <mergeCell ref="C46:C48"/>
    <mergeCell ref="A17:A19"/>
    <mergeCell ref="B17:B19"/>
    <mergeCell ref="C17:C19"/>
    <mergeCell ref="B20:B22"/>
    <mergeCell ref="C20:C22"/>
    <mergeCell ref="A49:C52"/>
    <mergeCell ref="A28:A30"/>
    <mergeCell ref="G1:J1"/>
    <mergeCell ref="G2:J2"/>
    <mergeCell ref="G3:J3"/>
    <mergeCell ref="A13:A15"/>
    <mergeCell ref="B13:B15"/>
    <mergeCell ref="C13:C15"/>
    <mergeCell ref="D13:D15"/>
    <mergeCell ref="E13:J13"/>
    <mergeCell ref="E14:E15"/>
    <mergeCell ref="G6:J6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view="pageLayout" workbookViewId="0" topLeftCell="A1">
      <selection activeCell="H14" sqref="H14"/>
    </sheetView>
  </sheetViews>
  <sheetFormatPr defaultColWidth="9.140625" defaultRowHeight="12.75"/>
  <cols>
    <col min="1" max="1" width="6.00390625" style="0" customWidth="1"/>
    <col min="2" max="2" width="0" style="0" hidden="1" customWidth="1"/>
    <col min="3" max="3" width="30.140625" style="0" customWidth="1"/>
    <col min="4" max="5" width="13.28125" style="0" customWidth="1"/>
    <col min="6" max="6" width="26.421875" style="0" customWidth="1"/>
  </cols>
  <sheetData>
    <row r="1" spans="4:7" ht="12.75">
      <c r="D1" s="81" t="s">
        <v>31</v>
      </c>
      <c r="E1" s="81"/>
      <c r="F1" s="81"/>
      <c r="G1" s="69"/>
    </row>
    <row r="2" spans="4:7" ht="12.75">
      <c r="D2" s="81" t="s">
        <v>67</v>
      </c>
      <c r="E2" s="81"/>
      <c r="F2" s="81"/>
      <c r="G2" s="69"/>
    </row>
    <row r="3" spans="4:7" ht="12.75">
      <c r="D3" s="81" t="s">
        <v>76</v>
      </c>
      <c r="E3" s="81"/>
      <c r="F3" s="81"/>
      <c r="G3" s="69"/>
    </row>
    <row r="6" spans="1:6" ht="12.75">
      <c r="A6" s="1"/>
      <c r="B6" s="1"/>
      <c r="C6" s="1"/>
      <c r="D6" s="83" t="s">
        <v>31</v>
      </c>
      <c r="E6" s="83"/>
      <c r="F6" s="83"/>
    </row>
    <row r="7" spans="1:6" ht="15.75">
      <c r="A7" s="1"/>
      <c r="B7" s="1"/>
      <c r="C7" s="2" t="s">
        <v>13</v>
      </c>
      <c r="D7" s="83" t="s">
        <v>32</v>
      </c>
      <c r="E7" s="83"/>
      <c r="F7" s="83"/>
    </row>
    <row r="8" spans="1:6" ht="15.75">
      <c r="A8" s="1"/>
      <c r="B8" s="1"/>
      <c r="C8" s="2" t="s">
        <v>13</v>
      </c>
      <c r="D8" s="83" t="s">
        <v>33</v>
      </c>
      <c r="E8" s="83"/>
      <c r="F8" s="83"/>
    </row>
    <row r="9" spans="1:6" ht="12.75">
      <c r="A9" s="1"/>
      <c r="B9" s="1"/>
      <c r="C9" s="1"/>
      <c r="D9" s="21"/>
      <c r="E9" s="20"/>
      <c r="F9" s="68"/>
    </row>
    <row r="10" spans="1:6" ht="12.75">
      <c r="A10" s="1"/>
      <c r="B10" s="1"/>
      <c r="C10" s="1"/>
      <c r="D10" s="21"/>
      <c r="E10" s="20"/>
      <c r="F10" s="68"/>
    </row>
    <row r="11" spans="1:6" ht="12.75">
      <c r="A11" s="119" t="s">
        <v>75</v>
      </c>
      <c r="B11" s="119"/>
      <c r="C11" s="119"/>
      <c r="D11" s="119"/>
      <c r="E11" s="119"/>
      <c r="F11" s="119"/>
    </row>
    <row r="12" spans="1:6" ht="12.75">
      <c r="A12" s="120" t="s">
        <v>13</v>
      </c>
      <c r="B12" s="120"/>
      <c r="C12" s="120"/>
      <c r="D12" s="120"/>
      <c r="E12" s="120"/>
      <c r="F12" s="120"/>
    </row>
    <row r="13" spans="1:6" ht="0.75" customHeight="1">
      <c r="A13" s="17"/>
      <c r="B13" s="17"/>
      <c r="C13" s="17"/>
      <c r="D13" s="17"/>
      <c r="E13" s="17"/>
      <c r="F13" s="23"/>
    </row>
    <row r="14" spans="1:6" ht="76.5">
      <c r="A14" s="13" t="s">
        <v>20</v>
      </c>
      <c r="B14" s="13" t="s">
        <v>21</v>
      </c>
      <c r="C14" s="13" t="s">
        <v>22</v>
      </c>
      <c r="D14" s="13" t="s">
        <v>23</v>
      </c>
      <c r="E14" s="13" t="s">
        <v>24</v>
      </c>
      <c r="F14" s="24" t="s">
        <v>25</v>
      </c>
    </row>
    <row r="15" spans="1:6" ht="12.75">
      <c r="A15" s="13">
        <v>1</v>
      </c>
      <c r="B15" s="13">
        <v>2</v>
      </c>
      <c r="C15" s="13"/>
      <c r="D15" s="13">
        <v>4</v>
      </c>
      <c r="E15" s="13">
        <v>5</v>
      </c>
      <c r="F15" s="24"/>
    </row>
    <row r="16" spans="1:6" ht="38.25">
      <c r="A16" s="44" t="s">
        <v>28</v>
      </c>
      <c r="B16" s="14"/>
      <c r="C16" s="15" t="s">
        <v>26</v>
      </c>
      <c r="D16" s="22" t="s">
        <v>68</v>
      </c>
      <c r="E16" s="16" t="s">
        <v>74</v>
      </c>
      <c r="F16" s="25" t="s">
        <v>144</v>
      </c>
    </row>
    <row r="17" spans="1:6" ht="76.5">
      <c r="A17" s="44" t="s">
        <v>29</v>
      </c>
      <c r="B17" s="14"/>
      <c r="C17" s="15" t="s">
        <v>27</v>
      </c>
      <c r="D17" s="22" t="s">
        <v>145</v>
      </c>
      <c r="E17" s="16" t="s">
        <v>146</v>
      </c>
      <c r="F17" s="25" t="s">
        <v>144</v>
      </c>
    </row>
    <row r="18" spans="1:6" ht="51">
      <c r="A18" s="44" t="s">
        <v>30</v>
      </c>
      <c r="B18" s="14"/>
      <c r="C18" s="15" t="s">
        <v>147</v>
      </c>
      <c r="D18" s="22" t="s">
        <v>69</v>
      </c>
      <c r="E18" s="16" t="s">
        <v>148</v>
      </c>
      <c r="F18" s="25" t="s">
        <v>144</v>
      </c>
    </row>
    <row r="19" spans="1:6" ht="12.75">
      <c r="A19" s="1"/>
      <c r="B19" s="1"/>
      <c r="C19" s="1"/>
      <c r="D19" s="21"/>
      <c r="E19" s="20"/>
      <c r="F19" s="68"/>
    </row>
    <row r="20" spans="1:6" ht="12.75">
      <c r="A20" s="1"/>
      <c r="B20" s="1"/>
      <c r="C20" s="1"/>
      <c r="D20" s="21" t="s">
        <v>59</v>
      </c>
      <c r="E20" s="20"/>
      <c r="F20" s="68"/>
    </row>
  </sheetData>
  <sheetProtection/>
  <mergeCells count="8">
    <mergeCell ref="A11:F11"/>
    <mergeCell ref="A12:F12"/>
    <mergeCell ref="D1:F1"/>
    <mergeCell ref="D2:F2"/>
    <mergeCell ref="D3:F3"/>
    <mergeCell ref="D6:F6"/>
    <mergeCell ref="D7:F7"/>
    <mergeCell ref="D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zinevichav</dc:creator>
  <cp:keywords/>
  <dc:description/>
  <cp:lastModifiedBy>Зиневич</cp:lastModifiedBy>
  <cp:lastPrinted>2018-03-15T10:39:48Z</cp:lastPrinted>
  <dcterms:created xsi:type="dcterms:W3CDTF">2014-02-14T10:26:29Z</dcterms:created>
  <dcterms:modified xsi:type="dcterms:W3CDTF">2018-03-15T11:32:15Z</dcterms:modified>
  <cp:category/>
  <cp:version/>
  <cp:contentType/>
  <cp:contentStatus/>
</cp:coreProperties>
</file>