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170" windowWidth="18555" windowHeight="11340" activeTab="0"/>
  </bookViews>
  <sheets>
    <sheet name="форма 2п" sheetId="1" r:id="rId1"/>
    <sheet name="Лист1" sheetId="2" r:id="rId2"/>
  </sheets>
  <definedNames>
    <definedName name="_xlnm.Print_Titles" localSheetId="0">'форма 2п'!$8:$10</definedName>
    <definedName name="_xlnm.Print_Area" localSheetId="1">'Лист1'!$A$1:$P$5</definedName>
    <definedName name="_xlnm.Print_Area" localSheetId="0">'форма 2п'!$A$1:$L$113</definedName>
    <definedName name="Регионы">#REF!</definedName>
  </definedNames>
  <calcPr fullCalcOnLoad="1"/>
</workbook>
</file>

<file path=xl/comments1.xml><?xml version="1.0" encoding="utf-8"?>
<comments xmlns="http://schemas.openxmlformats.org/spreadsheetml/2006/main">
  <authors>
    <author>Плетнёва Татьяна Васильевна</author>
  </authors>
  <commentList>
    <comment ref="B92" authorId="0">
      <text>
        <r>
          <rPr>
            <b/>
            <sz val="9"/>
            <rFont val="Tahoma"/>
            <family val="2"/>
          </rPr>
          <t>Плетнёва Татьяна Васильевна:</t>
        </r>
        <r>
          <rPr>
            <sz val="9"/>
            <rFont val="Tahoma"/>
            <family val="2"/>
          </rPr>
          <t xml:space="preserve">
ицуцие работу/вакансии</t>
        </r>
      </text>
    </comment>
    <comment ref="B86" authorId="0">
      <text>
        <r>
          <rPr>
            <b/>
            <sz val="9"/>
            <rFont val="Tahoma"/>
            <family val="2"/>
          </rPr>
          <t>Плетнёва Татьяна Васильевна:</t>
        </r>
        <r>
          <rPr>
            <sz val="9"/>
            <rFont val="Tahoma"/>
            <family val="2"/>
          </rPr>
          <t xml:space="preserve">
ЭАН - домохозяйки -студенты колледжа</t>
        </r>
      </text>
    </comment>
  </commentList>
</comments>
</file>

<file path=xl/sharedStrings.xml><?xml version="1.0" encoding="utf-8"?>
<sst xmlns="http://schemas.openxmlformats.org/spreadsheetml/2006/main" count="259" uniqueCount="166">
  <si>
    <t>Население</t>
  </si>
  <si>
    <t>Продукция сельского хозяйства</t>
  </si>
  <si>
    <t>млн. руб.</t>
  </si>
  <si>
    <t>Индекс производства продукции сельского хозяйства</t>
  </si>
  <si>
    <t>в ценах соответствующих лет; млн. руб.</t>
  </si>
  <si>
    <t>% к предыдущему году в сопоставимых ценах</t>
  </si>
  <si>
    <t>тыс. кв. м. в общей площади</t>
  </si>
  <si>
    <t>%</t>
  </si>
  <si>
    <t>Оборот розничной торговли</t>
  </si>
  <si>
    <t>Объем платных услуг населению</t>
  </si>
  <si>
    <t>единиц</t>
  </si>
  <si>
    <t>Инвестиции в основной капитал</t>
  </si>
  <si>
    <t>Собственные средства</t>
  </si>
  <si>
    <t>млн. рублей</t>
  </si>
  <si>
    <t>Заемные средства других организаций</t>
  </si>
  <si>
    <t>Прочие</t>
  </si>
  <si>
    <t>Денежные доходы населения</t>
  </si>
  <si>
    <t xml:space="preserve"> 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</si>
  <si>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</si>
  <si>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</si>
  <si>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Показатели</t>
  </si>
  <si>
    <t>Единица измерения</t>
  </si>
  <si>
    <t>% к предыдущему году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</si>
  <si>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</si>
  <si>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</si>
  <si>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</si>
  <si>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</si>
  <si>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</si>
  <si>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</si>
  <si>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тыс. человек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</si>
  <si>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</si>
  <si>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Индекс производства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</si>
  <si>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</si>
  <si>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Индекс производства - РАЗДЕЛ C: Обрабатывающие производства</t>
  </si>
  <si>
    <t>Индекс производства - РАЗДЕЛ D: 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</si>
  <si>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</si>
  <si>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</si>
  <si>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Индекс производства - РАЗДЕЛ E: Водоснабжение; водоотведение, организация сбора и утилизации отходов, деятельность по ликвидации загрязнений</t>
  </si>
  <si>
    <t>Продукция сельского хозяйства в хозяйствах всех категорий, в том числе:</t>
  </si>
  <si>
    <t>Продукция растениеводства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</si>
  <si>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</si>
  <si>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</si>
  <si>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</si>
  <si>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>в ценах соответствующих лет; млрд. руб.</t>
  </si>
  <si>
    <t>тыс. тонн</t>
  </si>
  <si>
    <t>Картофель</t>
  </si>
  <si>
    <t>Овощи</t>
  </si>
  <si>
    <t>Скот и птица на убой (в живом весе)</t>
  </si>
  <si>
    <t>Молоко</t>
  </si>
  <si>
    <t>Яйца</t>
  </si>
  <si>
    <t>Нефть сырая, включая газовый конденсат</t>
  </si>
  <si>
    <t>Газ природный и попутный</t>
  </si>
  <si>
    <t>Объем работ, выполненных по виду экономической деятельности "Строительство" (Раздел F)</t>
  </si>
  <si>
    <t>Индекс производства по виду деятельности "Строительство" (Раздел F)</t>
  </si>
  <si>
    <t>Оборот общественного питания</t>
  </si>
  <si>
    <t>Индекс физического объема инвестиций в основной капитал</t>
  </si>
  <si>
    <t>Привлеченные средства</t>
  </si>
  <si>
    <t>Кредиты банков</t>
  </si>
  <si>
    <t>Бюджетные средства</t>
  </si>
  <si>
    <t>руб.</t>
  </si>
  <si>
    <t>Средний размер назначенных пенсий</t>
  </si>
  <si>
    <t>Среднесписочная численность работников организаций (без внешних совместителей)</t>
  </si>
  <si>
    <t>Численность детей в дошкольных образовательных учреждениях</t>
  </si>
  <si>
    <t>государственных и муниципальных</t>
  </si>
  <si>
    <t>негосударственных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</si>
  <si>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</si>
  <si>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</si>
  <si>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</si>
  <si>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</si>
  <si>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больничными койками на 10 000 человек населения</t>
  </si>
  <si>
    <t>общедоступными  библиотеками</t>
  </si>
  <si>
    <t>учреждениями культурно-досугового типа</t>
  </si>
  <si>
    <t>дошкольными образовательными учреждениями</t>
  </si>
  <si>
    <t>мест на 1000 детей в возрасте 1-6 лет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</si>
  <si>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</si>
  <si>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</si>
  <si>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</si>
  <si>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</si>
  <si>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среднего медицинского персонала</t>
  </si>
  <si>
    <t>Реальные денежные доходы населения</t>
  </si>
  <si>
    <t>Среднедушевые денежные доходы (в месяц)</t>
  </si>
  <si>
    <t>человек</t>
  </si>
  <si>
    <t>Численность обучающихся в общеобразовательных учреждениях (без вечерних (сменных) общеобразовательных учреждениях (на начало учебного года)</t>
  </si>
  <si>
    <t>Обеспеченность:</t>
  </si>
  <si>
    <t xml:space="preserve"> коек</t>
  </si>
  <si>
    <t>учрежд. на 100 тыс. населения</t>
  </si>
  <si>
    <t>на конец года; тыс. человек</t>
  </si>
  <si>
    <t>отчет</t>
  </si>
  <si>
    <t>оценка</t>
  </si>
  <si>
    <t>прогноз</t>
  </si>
  <si>
    <t>базовый вариант</t>
  </si>
  <si>
    <t>целевой вариант</t>
  </si>
  <si>
    <t>1.</t>
  </si>
  <si>
    <t>Численность населения (в среднегодовом исчислении)</t>
  </si>
  <si>
    <t>тыс.чел.</t>
  </si>
  <si>
    <t>Численность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</si>
  <si>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</si>
  <si>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</si>
  <si>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</si>
  <si>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Миграционный прирост (убыль)</t>
  </si>
  <si>
    <t>тыс. чел</t>
  </si>
  <si>
    <t>3.</t>
  </si>
  <si>
    <t>2.</t>
  </si>
  <si>
    <t>Объем отгруженных товаров собственного производства, выполненных работ и услуг собственными силами (В+C +D + E)</t>
  </si>
  <si>
    <t xml:space="preserve">млн. руб. </t>
  </si>
  <si>
    <t xml:space="preserve">Индекс промышленного производства 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</si>
  <si>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</si>
  <si>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</si>
  <si>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</si>
  <si>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</t>
  </si>
  <si>
    <t xml:space="preserve">млн.руб. </t>
  </si>
  <si>
    <t>млн.шт.</t>
  </si>
  <si>
    <t>2.3.</t>
  </si>
  <si>
    <t>Промышленное производство (BCDE)</t>
  </si>
  <si>
    <t>2.1.</t>
  </si>
  <si>
    <t>2.2.</t>
  </si>
  <si>
    <t>2.4.</t>
  </si>
  <si>
    <t xml:space="preserve"> Сельское хозяйство</t>
  </si>
  <si>
    <t>4.</t>
  </si>
  <si>
    <t xml:space="preserve">Производство важнейших видов продукции в натуральном выражении </t>
  </si>
  <si>
    <t>5.</t>
  </si>
  <si>
    <t>Строительство</t>
  </si>
  <si>
    <t>6.</t>
  </si>
  <si>
    <t>Торговля и услуги населению</t>
  </si>
  <si>
    <t>6.1.</t>
  </si>
  <si>
    <t>6.2.</t>
  </si>
  <si>
    <t>6.3.</t>
  </si>
  <si>
    <t>7.</t>
  </si>
  <si>
    <t>Малое и среднее предпринимательство, включая микропредприятия</t>
  </si>
  <si>
    <t xml:space="preserve"> Инвестиции</t>
  </si>
  <si>
    <t>8.</t>
  </si>
  <si>
    <t>10.</t>
  </si>
  <si>
    <t>11.</t>
  </si>
  <si>
    <t>Труд и занятость</t>
  </si>
  <si>
    <t>12.</t>
  </si>
  <si>
    <t xml:space="preserve"> Развитие социальной сферы</t>
  </si>
  <si>
    <t>Число родившихся</t>
  </si>
  <si>
    <t>Число умерших</t>
  </si>
  <si>
    <t>Естественный прирост населения</t>
  </si>
  <si>
    <t xml:space="preserve"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
</t>
  </si>
  <si>
    <t>Среднемесячная номинальная начисленная заработная плата 1 работника</t>
  </si>
  <si>
    <t>рублей</t>
  </si>
  <si>
    <t>Темп роста среднемесячной номинальной начисленной заработной платы 1 работника</t>
  </si>
  <si>
    <t>Численность занятых в экономике</t>
  </si>
  <si>
    <t>инв на 1 жителя</t>
  </si>
  <si>
    <t xml:space="preserve">                              </t>
  </si>
  <si>
    <t>Инвестиции в основной капитал по источникам финансирования</t>
  </si>
  <si>
    <t>ПРОГНОЗ</t>
  </si>
  <si>
    <t>ПРИЛОЖЕНИЕ</t>
  </si>
  <si>
    <t>к постановлению администрации Белоярского района</t>
  </si>
  <si>
    <t>_________________</t>
  </si>
  <si>
    <t xml:space="preserve"> % к предыдущему году</t>
  </si>
  <si>
    <t>Ввод жилых домов</t>
  </si>
  <si>
    <t>консервативный вариант</t>
  </si>
  <si>
    <t>млн.куб.м.</t>
  </si>
  <si>
    <t>Численность обучающихся в образовательных учреждениях начального профессионального образования</t>
  </si>
  <si>
    <t>социально-экономического развития  Белоярского района 
на 2021 год и плановый период 2022 и 2023 годов</t>
  </si>
  <si>
    <t>-</t>
  </si>
  <si>
    <t>Индекс потребительских цен на конец года</t>
  </si>
  <si>
    <t>Денежные доходы  населения</t>
  </si>
  <si>
    <t>Количество субъектов малого и среднего предпринимательства (на конец года)</t>
  </si>
  <si>
    <t>Среднесписочная численность работников (без внешних совместителей) субъектов малого и среднего предпринимательства</t>
  </si>
  <si>
    <t xml:space="preserve">Фонд начисленной заработной платы работников организаций </t>
  </si>
  <si>
    <t xml:space="preserve">от  октября 2022 года № </t>
  </si>
  <si>
    <t>Численность рабочей силы</t>
  </si>
  <si>
    <t>Число самозанятых граждан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</si>
</sst>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0.000000"/>
    <numFmt numFmtId="179" formatCode="0.00000"/>
    <numFmt numFmtId="180" formatCode="0.0000"/>
    <numFmt numFmtId="181" formatCode="0.000"/>
    <numFmt numFmtId="182" formatCode="0.0000000"/>
    <numFmt numFmtId="183" formatCode="#,##0.0_р_."/>
    <numFmt numFmtId="184" formatCode="#,##0.00_р_."/>
    <numFmt numFmtId="185" formatCode="#,##0.000_р_."/>
    <numFmt numFmtId="186" formatCode="#,##0_р_."/>
    <numFmt numFmtId="187" formatCode="#,##0.0"/>
    <numFmt numFmtId="188" formatCode="#,##0.0000"/>
    <numFmt numFmtId="189" formatCode="#,##0.00000"/>
    <numFmt numFmtId="190" formatCode="0_)"/>
  </numFmts>
  <fonts count="52">
    <font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Cyr"/>
      <family val="0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Cyr"/>
      <family val="0"/>
    </font>
    <font>
      <sz val="11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left" vertical="center" wrapText="1" shrinkToFi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>
      <alignment horizontal="left" vertical="top" wrapText="1"/>
    </xf>
    <xf numFmtId="176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 applyProtection="1">
      <alignment horizontal="left" vertical="center" wrapText="1" shrinkToFit="1"/>
      <protection/>
    </xf>
    <xf numFmtId="0" fontId="3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 horizontal="left" vertical="center" wrapText="1" shrinkToFi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177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81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81" fontId="3" fillId="33" borderId="10" xfId="0" applyNumberFormat="1" applyFont="1" applyFill="1" applyBorder="1" applyAlignment="1">
      <alignment horizontal="center"/>
    </xf>
    <xf numFmtId="176" fontId="3" fillId="33" borderId="10" xfId="0" applyNumberFormat="1" applyFont="1" applyFill="1" applyBorder="1" applyAlignment="1" applyProtection="1">
      <alignment horizontal="center" vertical="center" wrapText="1"/>
      <protection/>
    </xf>
    <xf numFmtId="18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181" fontId="3" fillId="33" borderId="10" xfId="0" applyNumberFormat="1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181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2" fontId="50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 vertical="center"/>
    </xf>
    <xf numFmtId="183" fontId="3" fillId="33" borderId="10" xfId="0" applyNumberFormat="1" applyFont="1" applyFill="1" applyBorder="1" applyAlignment="1">
      <alignment horizontal="center" vertical="center"/>
    </xf>
    <xf numFmtId="186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77" fontId="3" fillId="33" borderId="10" xfId="0" applyNumberFormat="1" applyFont="1" applyFill="1" applyBorder="1" applyAlignment="1">
      <alignment horizontal="center" vertical="center"/>
    </xf>
    <xf numFmtId="187" fontId="3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87" fontId="3" fillId="0" borderId="10" xfId="0" applyNumberFormat="1" applyFont="1" applyBorder="1" applyAlignment="1">
      <alignment horizontal="center" vertical="center"/>
    </xf>
    <xf numFmtId="187" fontId="3" fillId="0" borderId="10" xfId="0" applyNumberFormat="1" applyFont="1" applyFill="1" applyBorder="1" applyAlignment="1">
      <alignment horizontal="center" vertical="center"/>
    </xf>
    <xf numFmtId="187" fontId="10" fillId="0" borderId="10" xfId="0" applyNumberFormat="1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5" fillId="33" borderId="11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14" xfId="58"/>
    <cellStyle name="Обычный 15" xfId="59"/>
    <cellStyle name="Обычный 16" xfId="60"/>
    <cellStyle name="Обычный 17" xfId="61"/>
    <cellStyle name="Обычный 18" xfId="62"/>
    <cellStyle name="Обычный 19" xfId="63"/>
    <cellStyle name="Обычный 2" xfId="64"/>
    <cellStyle name="Обычный 2 10" xfId="65"/>
    <cellStyle name="Обычный 2 11" xfId="66"/>
    <cellStyle name="Обычный 2 12" xfId="67"/>
    <cellStyle name="Обычный 2 13" xfId="68"/>
    <cellStyle name="Обычный 2 14" xfId="69"/>
    <cellStyle name="Обычный 2 15" xfId="70"/>
    <cellStyle name="Обычный 2 16" xfId="71"/>
    <cellStyle name="Обычный 2 17" xfId="72"/>
    <cellStyle name="Обычный 2 18" xfId="73"/>
    <cellStyle name="Обычный 2 19" xfId="74"/>
    <cellStyle name="Обычный 2 2" xfId="75"/>
    <cellStyle name="Обычный 2 20" xfId="76"/>
    <cellStyle name="Обычный 2 21" xfId="77"/>
    <cellStyle name="Обычный 2 22" xfId="78"/>
    <cellStyle name="Обычный 2 23" xfId="79"/>
    <cellStyle name="Обычный 2 24" xfId="80"/>
    <cellStyle name="Обычный 2 25" xfId="81"/>
    <cellStyle name="Обычный 2 26" xfId="82"/>
    <cellStyle name="Обычный 2 27" xfId="83"/>
    <cellStyle name="Обычный 2 28" xfId="84"/>
    <cellStyle name="Обычный 2 29" xfId="85"/>
    <cellStyle name="Обычный 2 3" xfId="86"/>
    <cellStyle name="Обычный 2 30" xfId="87"/>
    <cellStyle name="Обычный 2 4" xfId="88"/>
    <cellStyle name="Обычный 2 5" xfId="89"/>
    <cellStyle name="Обычный 2 6" xfId="90"/>
    <cellStyle name="Обычный 2 7" xfId="91"/>
    <cellStyle name="Обычный 2 8" xfId="92"/>
    <cellStyle name="Обычный 2 9" xfId="93"/>
    <cellStyle name="Обычный 2_диаграммы к уточн. прогн." xfId="94"/>
    <cellStyle name="Обычный 20" xfId="95"/>
    <cellStyle name="Обычный 21" xfId="96"/>
    <cellStyle name="Обычный 22" xfId="97"/>
    <cellStyle name="Обычный 23" xfId="98"/>
    <cellStyle name="Обычный 24" xfId="99"/>
    <cellStyle name="Обычный 25" xfId="100"/>
    <cellStyle name="Обычный 26" xfId="101"/>
    <cellStyle name="Обычный 27" xfId="102"/>
    <cellStyle name="Обычный 28" xfId="103"/>
    <cellStyle name="Обычный 29" xfId="104"/>
    <cellStyle name="Обычный 3" xfId="105"/>
    <cellStyle name="Обычный 3 2" xfId="106"/>
    <cellStyle name="Обычный 30" xfId="107"/>
    <cellStyle name="Обычный 31" xfId="108"/>
    <cellStyle name="Обычный 32" xfId="109"/>
    <cellStyle name="Обычный 33" xfId="110"/>
    <cellStyle name="Обычный 34" xfId="111"/>
    <cellStyle name="Обычный 35" xfId="112"/>
    <cellStyle name="Обычный 36" xfId="113"/>
    <cellStyle name="Обычный 37" xfId="114"/>
    <cellStyle name="Обычный 38" xfId="115"/>
    <cellStyle name="Обычный 4" xfId="116"/>
    <cellStyle name="Обычный 4 2" xfId="117"/>
    <cellStyle name="Обычный 5" xfId="118"/>
    <cellStyle name="Обычный 6" xfId="119"/>
    <cellStyle name="Обычный 7" xfId="120"/>
    <cellStyle name="Обычный 8" xfId="121"/>
    <cellStyle name="Followed Hyperlink" xfId="122"/>
    <cellStyle name="Плохой" xfId="123"/>
    <cellStyle name="Пояснение" xfId="124"/>
    <cellStyle name="Примечание" xfId="125"/>
    <cellStyle name="Percent" xfId="126"/>
    <cellStyle name="Связанная ячейка" xfId="127"/>
    <cellStyle name="Текст предупреждения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7"/>
  <sheetViews>
    <sheetView tabSelected="1" view="pageBreakPreview" zoomScale="80" zoomScaleNormal="80" zoomScaleSheetLayoutView="80" zoomScalePageLayoutView="0" workbookViewId="0" topLeftCell="B1">
      <selection activeCell="I57" sqref="I57"/>
    </sheetView>
  </sheetViews>
  <sheetFormatPr defaultColWidth="9.00390625" defaultRowHeight="12.75"/>
  <cols>
    <col min="1" max="1" width="5.625" style="7" hidden="1" customWidth="1"/>
    <col min="2" max="2" width="51.625" style="7" customWidth="1"/>
    <col min="3" max="3" width="24.625" style="7" customWidth="1"/>
    <col min="4" max="4" width="11.75390625" style="39" bestFit="1" customWidth="1"/>
    <col min="5" max="5" width="11.75390625" style="24" bestFit="1" customWidth="1"/>
    <col min="6" max="6" width="11.25390625" style="23" customWidth="1"/>
    <col min="7" max="7" width="14.125" style="24" customWidth="1"/>
    <col min="8" max="8" width="11.75390625" style="24" bestFit="1" customWidth="1"/>
    <col min="9" max="9" width="15.75390625" style="24" customWidth="1"/>
    <col min="10" max="10" width="11.75390625" style="24" bestFit="1" customWidth="1"/>
    <col min="11" max="11" width="16.375" style="24" customWidth="1"/>
    <col min="12" max="12" width="14.75390625" style="24" customWidth="1"/>
    <col min="13" max="16384" width="9.125" style="7" customWidth="1"/>
  </cols>
  <sheetData>
    <row r="1" spans="8:12" ht="15">
      <c r="H1" s="76" t="s">
        <v>148</v>
      </c>
      <c r="I1" s="76"/>
      <c r="J1" s="76"/>
      <c r="K1" s="76"/>
      <c r="L1" s="76"/>
    </row>
    <row r="2" spans="8:12" ht="15">
      <c r="H2" s="77" t="s">
        <v>149</v>
      </c>
      <c r="I2" s="77"/>
      <c r="J2" s="77"/>
      <c r="K2" s="77"/>
      <c r="L2" s="77"/>
    </row>
    <row r="3" spans="8:12" ht="15">
      <c r="H3" s="68" t="s">
        <v>163</v>
      </c>
      <c r="I3" s="68"/>
      <c r="J3" s="68"/>
      <c r="K3" s="68"/>
      <c r="L3" s="68"/>
    </row>
    <row r="4" spans="2:12" ht="14.25">
      <c r="B4" s="72" t="s">
        <v>147</v>
      </c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2:12" ht="14.25">
      <c r="B5" s="72" t="s">
        <v>156</v>
      </c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2:12" ht="14.25"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2:12" ht="15">
      <c r="B7" s="8"/>
      <c r="C7" s="9"/>
      <c r="D7" s="81"/>
      <c r="E7" s="81"/>
      <c r="F7" s="81"/>
      <c r="G7" s="81"/>
      <c r="H7" s="81"/>
      <c r="I7" s="81"/>
      <c r="J7" s="81"/>
      <c r="K7" s="81"/>
      <c r="L7" s="81"/>
    </row>
    <row r="8" spans="1:13" ht="15">
      <c r="A8" s="78"/>
      <c r="B8" s="82" t="s">
        <v>20</v>
      </c>
      <c r="C8" s="82" t="s">
        <v>21</v>
      </c>
      <c r="D8" s="41" t="s">
        <v>87</v>
      </c>
      <c r="E8" s="41" t="s">
        <v>87</v>
      </c>
      <c r="F8" s="41" t="s">
        <v>88</v>
      </c>
      <c r="G8" s="83" t="s">
        <v>89</v>
      </c>
      <c r="H8" s="84"/>
      <c r="I8" s="84"/>
      <c r="J8" s="84"/>
      <c r="K8" s="84"/>
      <c r="L8" s="84"/>
      <c r="M8" s="37"/>
    </row>
    <row r="9" spans="1:13" ht="14.25">
      <c r="A9" s="79"/>
      <c r="B9" s="82"/>
      <c r="C9" s="82"/>
      <c r="D9" s="70">
        <v>2020</v>
      </c>
      <c r="E9" s="70">
        <v>2021</v>
      </c>
      <c r="F9" s="74">
        <v>2022</v>
      </c>
      <c r="G9" s="70">
        <v>2023</v>
      </c>
      <c r="H9" s="71"/>
      <c r="I9" s="70">
        <v>2024</v>
      </c>
      <c r="J9" s="71"/>
      <c r="K9" s="70">
        <v>2025</v>
      </c>
      <c r="L9" s="71"/>
      <c r="M9" s="37"/>
    </row>
    <row r="10" spans="1:13" ht="30">
      <c r="A10" s="80"/>
      <c r="B10" s="82"/>
      <c r="C10" s="82"/>
      <c r="D10" s="71"/>
      <c r="E10" s="71"/>
      <c r="F10" s="75"/>
      <c r="G10" s="10" t="s">
        <v>153</v>
      </c>
      <c r="H10" s="10" t="s">
        <v>90</v>
      </c>
      <c r="I10" s="10" t="s">
        <v>153</v>
      </c>
      <c r="J10" s="10" t="s">
        <v>90</v>
      </c>
      <c r="K10" s="10" t="s">
        <v>153</v>
      </c>
      <c r="L10" s="10" t="s">
        <v>90</v>
      </c>
      <c r="M10" s="37"/>
    </row>
    <row r="11" spans="1:13" ht="15">
      <c r="A11" s="11" t="s">
        <v>92</v>
      </c>
      <c r="B11" s="12" t="s">
        <v>0</v>
      </c>
      <c r="C11" s="12"/>
      <c r="D11" s="13"/>
      <c r="E11" s="25"/>
      <c r="F11" s="25"/>
      <c r="G11" s="25"/>
      <c r="H11" s="25"/>
      <c r="I11" s="25"/>
      <c r="J11" s="25"/>
      <c r="K11" s="25"/>
      <c r="L11" s="25"/>
      <c r="M11" s="37"/>
    </row>
    <row r="12" spans="1:13" ht="30">
      <c r="A12" s="11"/>
      <c r="B12" s="1" t="s">
        <v>93</v>
      </c>
      <c r="C12" s="2" t="s">
        <v>94</v>
      </c>
      <c r="D12" s="28">
        <v>28.571</v>
      </c>
      <c r="E12" s="28">
        <v>28.717</v>
      </c>
      <c r="F12" s="28">
        <v>28.71</v>
      </c>
      <c r="G12" s="28">
        <v>28.722</v>
      </c>
      <c r="H12" s="28">
        <v>28.749</v>
      </c>
      <c r="I12" s="28">
        <v>28.715</v>
      </c>
      <c r="J12" s="28">
        <v>28.8</v>
      </c>
      <c r="K12" s="28">
        <v>28.719</v>
      </c>
      <c r="L12" s="28">
        <v>28.865</v>
      </c>
      <c r="M12" s="37"/>
    </row>
    <row r="13" spans="1:13" ht="30">
      <c r="A13" s="11"/>
      <c r="B13" s="14" t="s">
        <v>95</v>
      </c>
      <c r="C13" s="2" t="s">
        <v>94</v>
      </c>
      <c r="D13" s="29">
        <f>D12*0.616</f>
        <v>17.599736</v>
      </c>
      <c r="E13" s="29">
        <f>E12*0.626</f>
        <v>17.976841999999998</v>
      </c>
      <c r="F13" s="29">
        <f>F12*0.626</f>
        <v>17.97246</v>
      </c>
      <c r="G13" s="29">
        <f>G12*0.626</f>
        <v>17.979972</v>
      </c>
      <c r="H13" s="29">
        <f>H12*0.626</f>
        <v>17.996874</v>
      </c>
      <c r="I13" s="29">
        <f>I12*0.628</f>
        <v>18.03302</v>
      </c>
      <c r="J13" s="29">
        <f>J12*0.628</f>
        <v>18.0864</v>
      </c>
      <c r="K13" s="29">
        <f>K12*0.628</f>
        <v>18.035532</v>
      </c>
      <c r="L13" s="29">
        <f>L12*0.628</f>
        <v>18.127219999999998</v>
      </c>
      <c r="M13" s="37"/>
    </row>
    <row r="14" spans="1:13" ht="30">
      <c r="A14" s="11"/>
      <c r="B14" s="14" t="s">
        <v>96</v>
      </c>
      <c r="C14" s="2" t="s">
        <v>94</v>
      </c>
      <c r="D14" s="29">
        <f>D12*0.167</f>
        <v>4.771357000000001</v>
      </c>
      <c r="E14" s="29">
        <f>E12*0.163</f>
        <v>4.680871</v>
      </c>
      <c r="F14" s="29">
        <f>F12*0.163</f>
        <v>4.67973</v>
      </c>
      <c r="G14" s="29">
        <f>G12*0.163</f>
        <v>4.681686</v>
      </c>
      <c r="H14" s="29">
        <f>H12*0.163</f>
        <v>4.686087</v>
      </c>
      <c r="I14" s="29">
        <f>I12*0.16</f>
        <v>4.5944</v>
      </c>
      <c r="J14" s="29">
        <f>J12*0.16</f>
        <v>4.6080000000000005</v>
      </c>
      <c r="K14" s="29">
        <f>K12*0.16</f>
        <v>4.59504</v>
      </c>
      <c r="L14" s="29">
        <f>L12*0.16</f>
        <v>4.6184</v>
      </c>
      <c r="M14" s="37"/>
    </row>
    <row r="15" spans="1:13" ht="15">
      <c r="A15" s="11"/>
      <c r="B15" s="1" t="s">
        <v>136</v>
      </c>
      <c r="C15" s="2" t="s">
        <v>29</v>
      </c>
      <c r="D15" s="13">
        <v>0.307</v>
      </c>
      <c r="E15" s="13">
        <v>0.249</v>
      </c>
      <c r="F15" s="31">
        <v>0.28</v>
      </c>
      <c r="G15" s="13">
        <v>0.28</v>
      </c>
      <c r="H15" s="31">
        <v>0.3</v>
      </c>
      <c r="I15" s="13">
        <v>0.289</v>
      </c>
      <c r="J15" s="13">
        <v>0.312</v>
      </c>
      <c r="K15" s="13">
        <v>0.304</v>
      </c>
      <c r="L15" s="13">
        <v>0.328</v>
      </c>
      <c r="M15" s="37"/>
    </row>
    <row r="16" spans="1:16" ht="30">
      <c r="A16" s="11"/>
      <c r="B16" s="1" t="s">
        <v>23</v>
      </c>
      <c r="C16" s="2" t="s">
        <v>24</v>
      </c>
      <c r="D16" s="32">
        <v>10.7</v>
      </c>
      <c r="E16" s="32">
        <f aca="true" t="shared" si="0" ref="E16:K16">E15/E12*1000</f>
        <v>8.670822161089252</v>
      </c>
      <c r="F16" s="32">
        <f t="shared" si="0"/>
        <v>9.752699407871821</v>
      </c>
      <c r="G16" s="32">
        <f t="shared" si="0"/>
        <v>9.748624747580251</v>
      </c>
      <c r="H16" s="32">
        <f t="shared" si="0"/>
        <v>10.435145570280707</v>
      </c>
      <c r="I16" s="32">
        <f t="shared" si="0"/>
        <v>10.064426258053281</v>
      </c>
      <c r="J16" s="32">
        <f t="shared" si="0"/>
        <v>10.833333333333334</v>
      </c>
      <c r="K16" s="32">
        <f t="shared" si="0"/>
        <v>10.5853267871444</v>
      </c>
      <c r="L16" s="32">
        <f>L15/L12*1000</f>
        <v>11.36324268144812</v>
      </c>
      <c r="M16" s="37"/>
      <c r="P16" s="7" t="s">
        <v>145</v>
      </c>
    </row>
    <row r="17" spans="1:13" ht="30">
      <c r="A17" s="11"/>
      <c r="B17" s="1" t="s">
        <v>97</v>
      </c>
      <c r="C17" s="2" t="s">
        <v>98</v>
      </c>
      <c r="D17" s="30">
        <v>1.7</v>
      </c>
      <c r="E17" s="30">
        <v>1.4</v>
      </c>
      <c r="F17" s="30">
        <v>1.6</v>
      </c>
      <c r="G17" s="30">
        <v>1.6</v>
      </c>
      <c r="H17" s="30">
        <v>1.7</v>
      </c>
      <c r="I17" s="30">
        <v>1.6</v>
      </c>
      <c r="J17" s="30">
        <v>1.7</v>
      </c>
      <c r="K17" s="30">
        <v>1.7</v>
      </c>
      <c r="L17" s="30">
        <v>1.7</v>
      </c>
      <c r="M17" s="37"/>
    </row>
    <row r="18" spans="1:13" ht="15">
      <c r="A18" s="11"/>
      <c r="B18" s="1" t="s">
        <v>137</v>
      </c>
      <c r="C18" s="2" t="s">
        <v>29</v>
      </c>
      <c r="D18" s="13">
        <v>0.204</v>
      </c>
      <c r="E18" s="31">
        <v>0.241</v>
      </c>
      <c r="F18" s="13">
        <v>0.185</v>
      </c>
      <c r="G18" s="13">
        <v>0.192</v>
      </c>
      <c r="H18" s="31">
        <v>0.181</v>
      </c>
      <c r="I18" s="13">
        <v>0.192</v>
      </c>
      <c r="J18" s="31">
        <v>0.18</v>
      </c>
      <c r="K18" s="31">
        <v>0.192</v>
      </c>
      <c r="L18" s="31">
        <v>0.18</v>
      </c>
      <c r="M18" s="37"/>
    </row>
    <row r="19" spans="1:13" ht="30">
      <c r="A19" s="11"/>
      <c r="B19" s="1" t="s">
        <v>25</v>
      </c>
      <c r="C19" s="2" t="s">
        <v>26</v>
      </c>
      <c r="D19" s="32">
        <v>7.1</v>
      </c>
      <c r="E19" s="32">
        <f aca="true" t="shared" si="1" ref="E19:K19">E18/E12*1000</f>
        <v>8.392241529407668</v>
      </c>
      <c r="F19" s="32">
        <f t="shared" si="1"/>
        <v>6.4437478230581675</v>
      </c>
      <c r="G19" s="32">
        <f t="shared" si="1"/>
        <v>6.684771255483601</v>
      </c>
      <c r="H19" s="32">
        <f t="shared" si="1"/>
        <v>6.295871160736025</v>
      </c>
      <c r="I19" s="32">
        <f t="shared" si="1"/>
        <v>6.686400835800105</v>
      </c>
      <c r="J19" s="32">
        <f t="shared" si="1"/>
        <v>6.249999999999999</v>
      </c>
      <c r="K19" s="32">
        <f t="shared" si="1"/>
        <v>6.6854695497754095</v>
      </c>
      <c r="L19" s="32">
        <f>L18/L12*1000</f>
        <v>6.23592586177031</v>
      </c>
      <c r="M19" s="37"/>
    </row>
    <row r="20" spans="1:13" ht="15">
      <c r="A20" s="11"/>
      <c r="B20" s="1" t="s">
        <v>138</v>
      </c>
      <c r="C20" s="2" t="s">
        <v>29</v>
      </c>
      <c r="D20" s="30">
        <v>0.103</v>
      </c>
      <c r="E20" s="33">
        <f>E15-E18</f>
        <v>0.008000000000000007</v>
      </c>
      <c r="F20" s="33">
        <f aca="true" t="shared" si="2" ref="F20:K20">F15-F18</f>
        <v>0.09500000000000003</v>
      </c>
      <c r="G20" s="30">
        <f t="shared" si="2"/>
        <v>0.08800000000000002</v>
      </c>
      <c r="H20" s="33">
        <f t="shared" si="2"/>
        <v>0.119</v>
      </c>
      <c r="I20" s="30">
        <f t="shared" si="2"/>
        <v>0.09699999999999998</v>
      </c>
      <c r="J20" s="30">
        <f t="shared" si="2"/>
        <v>0.132</v>
      </c>
      <c r="K20" s="33">
        <f t="shared" si="2"/>
        <v>0.11199999999999999</v>
      </c>
      <c r="L20" s="33">
        <f>L15-L18</f>
        <v>0.14800000000000002</v>
      </c>
      <c r="M20" s="37"/>
    </row>
    <row r="21" spans="1:13" ht="30">
      <c r="A21" s="11"/>
      <c r="B21" s="1" t="s">
        <v>27</v>
      </c>
      <c r="C21" s="2" t="s">
        <v>28</v>
      </c>
      <c r="D21" s="32">
        <v>3.6</v>
      </c>
      <c r="E21" s="32">
        <f aca="true" t="shared" si="3" ref="E21:L21">E20/E12*1000</f>
        <v>0.2785806316815826</v>
      </c>
      <c r="F21" s="32">
        <f t="shared" si="3"/>
        <v>3.308951584813655</v>
      </c>
      <c r="G21" s="32">
        <f t="shared" si="3"/>
        <v>3.0638534920966514</v>
      </c>
      <c r="H21" s="32">
        <f t="shared" si="3"/>
        <v>4.139274409544679</v>
      </c>
      <c r="I21" s="32">
        <f t="shared" si="3"/>
        <v>3.378025422253177</v>
      </c>
      <c r="J21" s="32">
        <f t="shared" si="3"/>
        <v>4.583333333333333</v>
      </c>
      <c r="K21" s="32">
        <f t="shared" si="3"/>
        <v>3.899857237368989</v>
      </c>
      <c r="L21" s="32">
        <f t="shared" si="3"/>
        <v>5.127316819677811</v>
      </c>
      <c r="M21" s="37"/>
    </row>
    <row r="22" spans="1:13" ht="15">
      <c r="A22" s="11"/>
      <c r="B22" s="1" t="s">
        <v>99</v>
      </c>
      <c r="C22" s="2" t="s">
        <v>100</v>
      </c>
      <c r="D22" s="31">
        <v>0.24</v>
      </c>
      <c r="E22" s="31">
        <v>-0.056</v>
      </c>
      <c r="F22" s="31">
        <v>-0.061</v>
      </c>
      <c r="G22" s="31">
        <v>-0.098</v>
      </c>
      <c r="H22" s="13">
        <v>-0.075</v>
      </c>
      <c r="I22" s="31">
        <v>-0.101</v>
      </c>
      <c r="J22" s="13">
        <v>-0.075</v>
      </c>
      <c r="K22" s="31">
        <v>-0.101</v>
      </c>
      <c r="L22" s="31">
        <v>-0.075</v>
      </c>
      <c r="M22" s="37"/>
    </row>
    <row r="23" spans="1:13" ht="15">
      <c r="A23" s="15" t="s">
        <v>102</v>
      </c>
      <c r="B23" s="15" t="s">
        <v>113</v>
      </c>
      <c r="C23" s="16"/>
      <c r="D23" s="25"/>
      <c r="E23" s="25"/>
      <c r="F23" s="25"/>
      <c r="G23" s="25"/>
      <c r="H23" s="25"/>
      <c r="I23" s="13"/>
      <c r="J23" s="25"/>
      <c r="K23" s="25"/>
      <c r="L23" s="25"/>
      <c r="M23" s="37"/>
    </row>
    <row r="24" spans="1:13" ht="42.75">
      <c r="A24" s="16"/>
      <c r="B24" s="3" t="s">
        <v>103</v>
      </c>
      <c r="C24" s="2" t="s">
        <v>104</v>
      </c>
      <c r="D24" s="65">
        <v>38424.236699999994</v>
      </c>
      <c r="E24" s="65">
        <v>41919.1787</v>
      </c>
      <c r="F24" s="65">
        <v>65475.24173575001</v>
      </c>
      <c r="G24" s="65">
        <v>60906.68072304453</v>
      </c>
      <c r="H24" s="65">
        <v>62670.91137353416</v>
      </c>
      <c r="I24" s="65">
        <v>58895.74495050816</v>
      </c>
      <c r="J24" s="65">
        <v>62000.90241104081</v>
      </c>
      <c r="K24" s="65">
        <v>57155.088139951564</v>
      </c>
      <c r="L24" s="65">
        <v>60490.91844246521</v>
      </c>
      <c r="M24" s="37"/>
    </row>
    <row r="25" spans="1:13" ht="30">
      <c r="A25" s="16"/>
      <c r="B25" s="1" t="s">
        <v>105</v>
      </c>
      <c r="C25" s="2" t="s">
        <v>5</v>
      </c>
      <c r="D25" s="65">
        <v>69.96040337480557</v>
      </c>
      <c r="E25" s="65">
        <v>80.88767779744046</v>
      </c>
      <c r="F25" s="65">
        <v>139.44167914956566</v>
      </c>
      <c r="G25" s="65">
        <v>101.80536569997123</v>
      </c>
      <c r="H25" s="65">
        <v>102.31643146690152</v>
      </c>
      <c r="I25" s="65">
        <v>98.48153996146078</v>
      </c>
      <c r="J25" s="65">
        <v>98.76119326462351</v>
      </c>
      <c r="K25" s="65">
        <v>97.14826635371502</v>
      </c>
      <c r="L25" s="65">
        <v>97.4909439002387</v>
      </c>
      <c r="M25" s="37"/>
    </row>
    <row r="26" spans="1:13" ht="15">
      <c r="A26" s="17" t="s">
        <v>114</v>
      </c>
      <c r="B26" s="15" t="s">
        <v>106</v>
      </c>
      <c r="C26" s="2"/>
      <c r="D26" s="25"/>
      <c r="E26" s="25"/>
      <c r="F26" s="25"/>
      <c r="G26" s="25"/>
      <c r="H26" s="25"/>
      <c r="I26" s="25"/>
      <c r="J26" s="25"/>
      <c r="K26" s="25"/>
      <c r="L26" s="25"/>
      <c r="M26" s="37"/>
    </row>
    <row r="27" spans="1:13" ht="60">
      <c r="A27" s="16"/>
      <c r="B27" s="1" t="s">
        <v>30</v>
      </c>
      <c r="C27" s="2" t="s">
        <v>104</v>
      </c>
      <c r="D27" s="65">
        <v>36327.6643</v>
      </c>
      <c r="E27" s="65">
        <v>39542.3092</v>
      </c>
      <c r="F27" s="65">
        <v>62664.600640000004</v>
      </c>
      <c r="G27" s="65">
        <v>57945.04193399999</v>
      </c>
      <c r="H27" s="65">
        <v>59670.96336855999</v>
      </c>
      <c r="I27" s="65">
        <v>55799.51628991999</v>
      </c>
      <c r="J27" s="65">
        <v>58833.263036</v>
      </c>
      <c r="K27" s="65">
        <v>53924.988624</v>
      </c>
      <c r="L27" s="65">
        <v>57160.11192</v>
      </c>
      <c r="M27" s="37"/>
    </row>
    <row r="28" spans="1:13" ht="30">
      <c r="A28" s="16"/>
      <c r="B28" s="1" t="s">
        <v>31</v>
      </c>
      <c r="C28" s="2" t="s">
        <v>5</v>
      </c>
      <c r="D28" s="65">
        <v>69.66223324109043</v>
      </c>
      <c r="E28" s="65">
        <v>79.62620864204565</v>
      </c>
      <c r="F28" s="65">
        <v>141.24314902035974</v>
      </c>
      <c r="G28" s="65">
        <v>102.06240728250545</v>
      </c>
      <c r="H28" s="65">
        <v>102.50028175379117</v>
      </c>
      <c r="I28" s="65">
        <v>98.46350650298685</v>
      </c>
      <c r="J28" s="65">
        <v>98.69482888593825</v>
      </c>
      <c r="K28" s="65">
        <v>97.02871717035654</v>
      </c>
      <c r="L28" s="65">
        <v>97.35081531588462</v>
      </c>
      <c r="M28" s="37"/>
    </row>
    <row r="29" spans="1:13" ht="15">
      <c r="A29" s="17" t="s">
        <v>115</v>
      </c>
      <c r="B29" s="15" t="s">
        <v>107</v>
      </c>
      <c r="C29" s="2"/>
      <c r="D29" s="25"/>
      <c r="E29" s="25"/>
      <c r="F29" s="25"/>
      <c r="G29" s="25"/>
      <c r="H29" s="25"/>
      <c r="I29" s="25"/>
      <c r="J29" s="25"/>
      <c r="K29" s="25"/>
      <c r="L29" s="25"/>
      <c r="M29" s="37"/>
    </row>
    <row r="30" spans="1:13" ht="60">
      <c r="A30" s="16"/>
      <c r="B30" s="1" t="s">
        <v>32</v>
      </c>
      <c r="C30" s="2" t="s">
        <v>104</v>
      </c>
      <c r="D30" s="65">
        <v>881.3837</v>
      </c>
      <c r="E30" s="65">
        <v>853.3413</v>
      </c>
      <c r="F30" s="65">
        <v>989.8759080000001</v>
      </c>
      <c r="G30" s="65">
        <v>1010.8216822132802</v>
      </c>
      <c r="H30" s="65">
        <v>1033.5135975282724</v>
      </c>
      <c r="I30" s="65">
        <v>1041.8417779970414</v>
      </c>
      <c r="J30" s="65">
        <v>1080.2284121365503</v>
      </c>
      <c r="K30" s="65">
        <v>1076.149627746484</v>
      </c>
      <c r="L30" s="65">
        <v>1124.7122181483335</v>
      </c>
      <c r="M30" s="37"/>
    </row>
    <row r="31" spans="1:13" ht="30">
      <c r="A31" s="16"/>
      <c r="B31" s="1" t="s">
        <v>33</v>
      </c>
      <c r="C31" s="2" t="s">
        <v>5</v>
      </c>
      <c r="D31" s="65">
        <v>72.93437929180607</v>
      </c>
      <c r="E31" s="65">
        <v>92.8268134167405</v>
      </c>
      <c r="F31" s="65">
        <v>103.11111111111111</v>
      </c>
      <c r="G31" s="65">
        <v>98</v>
      </c>
      <c r="H31" s="65">
        <v>100.2</v>
      </c>
      <c r="I31" s="65">
        <v>99.2</v>
      </c>
      <c r="J31" s="65">
        <v>100.5</v>
      </c>
      <c r="K31" s="65">
        <v>99.8</v>
      </c>
      <c r="L31" s="65">
        <v>100.5</v>
      </c>
      <c r="M31" s="37"/>
    </row>
    <row r="32" spans="1:13" ht="28.5">
      <c r="A32" s="17" t="s">
        <v>112</v>
      </c>
      <c r="B32" s="15" t="s">
        <v>108</v>
      </c>
      <c r="C32" s="2"/>
      <c r="D32" s="25"/>
      <c r="E32" s="25"/>
      <c r="F32" s="25"/>
      <c r="G32" s="25"/>
      <c r="H32" s="25"/>
      <c r="I32" s="25"/>
      <c r="J32" s="25"/>
      <c r="K32" s="25"/>
      <c r="L32" s="25"/>
      <c r="M32" s="37"/>
    </row>
    <row r="33" spans="1:13" ht="75">
      <c r="A33" s="16"/>
      <c r="B33" s="1" t="s">
        <v>109</v>
      </c>
      <c r="C33" s="2" t="s">
        <v>104</v>
      </c>
      <c r="D33" s="65">
        <v>1045.9623</v>
      </c>
      <c r="E33" s="65">
        <v>1374.3397</v>
      </c>
      <c r="F33" s="65">
        <v>1659.51518775</v>
      </c>
      <c r="G33" s="65">
        <v>1783.97882683125</v>
      </c>
      <c r="H33" s="65">
        <v>1798.2506574459</v>
      </c>
      <c r="I33" s="65">
        <v>1882.097662306969</v>
      </c>
      <c r="J33" s="65">
        <v>1912.331679154268</v>
      </c>
      <c r="K33" s="65">
        <v>1976.2025454223174</v>
      </c>
      <c r="L33" s="65">
        <v>2024.011849216877</v>
      </c>
      <c r="M33" s="37"/>
    </row>
    <row r="34" spans="1:13" ht="45">
      <c r="A34" s="16"/>
      <c r="B34" s="1" t="s">
        <v>34</v>
      </c>
      <c r="C34" s="2" t="s">
        <v>5</v>
      </c>
      <c r="D34" s="65">
        <v>95.0779527600182</v>
      </c>
      <c r="E34" s="65">
        <v>127.07424025080218</v>
      </c>
      <c r="F34" s="65">
        <v>115</v>
      </c>
      <c r="G34" s="65">
        <v>100</v>
      </c>
      <c r="H34" s="65">
        <v>100.8</v>
      </c>
      <c r="I34" s="65">
        <v>100</v>
      </c>
      <c r="J34" s="65">
        <v>100.8</v>
      </c>
      <c r="K34" s="65">
        <v>100</v>
      </c>
      <c r="L34" s="65">
        <v>100.8</v>
      </c>
      <c r="M34" s="37"/>
    </row>
    <row r="35" spans="1:13" ht="42.75">
      <c r="A35" s="17" t="s">
        <v>116</v>
      </c>
      <c r="B35" s="15" t="s">
        <v>35</v>
      </c>
      <c r="C35" s="2"/>
      <c r="D35" s="25"/>
      <c r="E35" s="25"/>
      <c r="F35" s="25"/>
      <c r="G35" s="25"/>
      <c r="H35" s="25"/>
      <c r="I35" s="25"/>
      <c r="J35" s="25"/>
      <c r="K35" s="25"/>
      <c r="L35" s="25"/>
      <c r="M35" s="37"/>
    </row>
    <row r="36" spans="1:13" ht="75">
      <c r="A36" s="16"/>
      <c r="B36" s="1" t="s">
        <v>36</v>
      </c>
      <c r="C36" s="2" t="s">
        <v>104</v>
      </c>
      <c r="D36" s="65">
        <v>169.2264</v>
      </c>
      <c r="E36" s="65">
        <v>149.1885</v>
      </c>
      <c r="F36" s="65">
        <v>161.25</v>
      </c>
      <c r="G36" s="65">
        <v>166.83828</v>
      </c>
      <c r="H36" s="65">
        <v>168.18375</v>
      </c>
      <c r="I36" s="65">
        <v>172.28922028416</v>
      </c>
      <c r="J36" s="65">
        <v>175.07928375</v>
      </c>
      <c r="K36" s="65">
        <v>177.7473427827622</v>
      </c>
      <c r="L36" s="65">
        <v>182.0824551</v>
      </c>
      <c r="M36" s="37"/>
    </row>
    <row r="37" spans="1:13" ht="60">
      <c r="A37" s="16"/>
      <c r="B37" s="1" t="s">
        <v>37</v>
      </c>
      <c r="C37" s="2" t="s">
        <v>5</v>
      </c>
      <c r="D37" s="65">
        <v>96.74468560069559</v>
      </c>
      <c r="E37" s="65">
        <v>80.95419377153625</v>
      </c>
      <c r="F37" s="65">
        <v>103.72815588765161</v>
      </c>
      <c r="G37" s="65">
        <v>99.2</v>
      </c>
      <c r="H37" s="65">
        <v>100</v>
      </c>
      <c r="I37" s="65">
        <v>99.2</v>
      </c>
      <c r="J37" s="65">
        <v>100</v>
      </c>
      <c r="K37" s="65">
        <v>99.2</v>
      </c>
      <c r="L37" s="65">
        <v>100</v>
      </c>
      <c r="M37" s="37"/>
    </row>
    <row r="38" spans="1:13" ht="15">
      <c r="A38" s="17" t="s">
        <v>101</v>
      </c>
      <c r="B38" s="15" t="s">
        <v>117</v>
      </c>
      <c r="C38" s="2"/>
      <c r="D38" s="25"/>
      <c r="E38" s="25"/>
      <c r="F38" s="25"/>
      <c r="G38" s="25"/>
      <c r="H38" s="25"/>
      <c r="I38" s="25"/>
      <c r="J38" s="25"/>
      <c r="K38" s="25"/>
      <c r="L38" s="25"/>
      <c r="M38" s="37"/>
    </row>
    <row r="39" spans="1:13" ht="15">
      <c r="A39" s="16"/>
      <c r="B39" s="42" t="s">
        <v>1</v>
      </c>
      <c r="C39" s="42" t="s">
        <v>2</v>
      </c>
      <c r="D39" s="60">
        <v>324.20439999999996</v>
      </c>
      <c r="E39" s="60">
        <v>300.041</v>
      </c>
      <c r="F39" s="60">
        <v>336.74174000000005</v>
      </c>
      <c r="G39" s="60">
        <v>356.19230100000004</v>
      </c>
      <c r="H39" s="60">
        <v>357.92919214792005</v>
      </c>
      <c r="I39" s="60">
        <v>373.3978022040001</v>
      </c>
      <c r="J39" s="60">
        <v>376.43663332700976</v>
      </c>
      <c r="K39" s="60">
        <v>390.88351209096004</v>
      </c>
      <c r="L39" s="60">
        <v>396.2800512470985</v>
      </c>
      <c r="M39" s="37"/>
    </row>
    <row r="40" spans="1:13" ht="30">
      <c r="A40" s="16"/>
      <c r="B40" s="1" t="s">
        <v>3</v>
      </c>
      <c r="C40" s="2" t="s">
        <v>5</v>
      </c>
      <c r="D40" s="61">
        <v>101.7</v>
      </c>
      <c r="E40" s="61">
        <v>88.2</v>
      </c>
      <c r="F40" s="61">
        <v>102.68244126794593</v>
      </c>
      <c r="G40" s="61">
        <v>100.73914889705769</v>
      </c>
      <c r="H40" s="61">
        <v>101.23038055893544</v>
      </c>
      <c r="I40" s="61">
        <v>100.70162988883165</v>
      </c>
      <c r="J40" s="61">
        <v>101.02852930411592</v>
      </c>
      <c r="K40" s="61">
        <v>100.65659964740573</v>
      </c>
      <c r="L40" s="61">
        <v>101.22248396677972</v>
      </c>
      <c r="M40" s="37"/>
    </row>
    <row r="41" spans="1:13" ht="30">
      <c r="A41" s="16"/>
      <c r="B41" s="1" t="s">
        <v>38</v>
      </c>
      <c r="C41" s="2"/>
      <c r="D41" s="34"/>
      <c r="E41" s="34"/>
      <c r="F41" s="34"/>
      <c r="G41" s="34"/>
      <c r="H41" s="34"/>
      <c r="I41" s="34"/>
      <c r="J41" s="34"/>
      <c r="K41" s="34"/>
      <c r="L41" s="34"/>
      <c r="M41" s="37"/>
    </row>
    <row r="42" spans="1:13" ht="15">
      <c r="A42" s="16"/>
      <c r="B42" s="1" t="s">
        <v>39</v>
      </c>
      <c r="C42" s="2" t="s">
        <v>110</v>
      </c>
      <c r="D42" s="60">
        <v>197.0666</v>
      </c>
      <c r="E42" s="60">
        <v>129.265</v>
      </c>
      <c r="F42" s="60">
        <v>143.05</v>
      </c>
      <c r="G42" s="60">
        <v>152.81597399999998</v>
      </c>
      <c r="H42" s="60">
        <v>153.369796</v>
      </c>
      <c r="I42" s="60">
        <v>161.072916816</v>
      </c>
      <c r="J42" s="60">
        <v>162.22776134400002</v>
      </c>
      <c r="K42" s="60">
        <v>169.64098151666397</v>
      </c>
      <c r="L42" s="60">
        <v>171.28876148395202</v>
      </c>
      <c r="M42" s="37"/>
    </row>
    <row r="43" spans="1:13" ht="30">
      <c r="A43" s="16"/>
      <c r="B43" s="1" t="s">
        <v>40</v>
      </c>
      <c r="C43" s="2" t="s">
        <v>5</v>
      </c>
      <c r="D43" s="61">
        <v>108.4</v>
      </c>
      <c r="E43" s="61">
        <v>82.2</v>
      </c>
      <c r="F43" s="61">
        <v>100.42117927247892</v>
      </c>
      <c r="G43" s="61">
        <v>102.03148557470335</v>
      </c>
      <c r="H43" s="61">
        <v>102.40125896896879</v>
      </c>
      <c r="I43" s="61">
        <v>101.44676951626484</v>
      </c>
      <c r="J43" s="61">
        <v>101.80515927980277</v>
      </c>
      <c r="K43" s="61">
        <v>101.3660925670882</v>
      </c>
      <c r="L43" s="61">
        <v>101.62209558992944</v>
      </c>
      <c r="M43" s="37"/>
    </row>
    <row r="44" spans="1:13" ht="15">
      <c r="A44" s="16"/>
      <c r="B44" s="1" t="s">
        <v>41</v>
      </c>
      <c r="C44" s="2" t="s">
        <v>110</v>
      </c>
      <c r="D44" s="60">
        <v>127.1378</v>
      </c>
      <c r="E44" s="60">
        <v>170.776</v>
      </c>
      <c r="F44" s="60">
        <v>193.69174</v>
      </c>
      <c r="G44" s="60">
        <v>203.37632700000003</v>
      </c>
      <c r="H44" s="60">
        <v>204.55939614792004</v>
      </c>
      <c r="I44" s="60">
        <v>212.32488538800004</v>
      </c>
      <c r="J44" s="60">
        <v>214.20887198300977</v>
      </c>
      <c r="K44" s="60">
        <v>221.24253057429604</v>
      </c>
      <c r="L44" s="60">
        <v>224.99128976314654</v>
      </c>
      <c r="M44" s="37"/>
    </row>
    <row r="45" spans="1:13" ht="30">
      <c r="A45" s="16"/>
      <c r="B45" s="1" t="s">
        <v>42</v>
      </c>
      <c r="C45" s="2" t="s">
        <v>5</v>
      </c>
      <c r="D45" s="61">
        <v>92.4</v>
      </c>
      <c r="E45" s="61">
        <v>98.4</v>
      </c>
      <c r="F45" s="61">
        <v>104.9200694900574</v>
      </c>
      <c r="G45" s="61">
        <v>100</v>
      </c>
      <c r="H45" s="61">
        <v>100.2</v>
      </c>
      <c r="I45" s="61">
        <v>100</v>
      </c>
      <c r="J45" s="61">
        <v>100.4</v>
      </c>
      <c r="K45" s="61">
        <v>100</v>
      </c>
      <c r="L45" s="61">
        <v>100.8</v>
      </c>
      <c r="M45" s="37"/>
    </row>
    <row r="46" spans="1:13" ht="28.5">
      <c r="A46" s="17" t="s">
        <v>118</v>
      </c>
      <c r="B46" s="15" t="s">
        <v>119</v>
      </c>
      <c r="C46" s="2"/>
      <c r="D46" s="25"/>
      <c r="E46" s="25"/>
      <c r="F46" s="25"/>
      <c r="G46" s="25"/>
      <c r="H46" s="25"/>
      <c r="I46" s="25"/>
      <c r="J46" s="25"/>
      <c r="K46" s="25"/>
      <c r="L46" s="25"/>
      <c r="M46" s="37"/>
    </row>
    <row r="47" spans="1:13" ht="15">
      <c r="A47" s="16"/>
      <c r="B47" s="1" t="s">
        <v>45</v>
      </c>
      <c r="C47" s="2" t="s">
        <v>44</v>
      </c>
      <c r="D47" s="60">
        <v>2.679102</v>
      </c>
      <c r="E47" s="60">
        <v>1.862818</v>
      </c>
      <c r="F47" s="60">
        <v>1.975</v>
      </c>
      <c r="G47" s="60">
        <v>1.984</v>
      </c>
      <c r="H47" s="60">
        <v>1.994</v>
      </c>
      <c r="I47" s="60">
        <v>1.994</v>
      </c>
      <c r="J47" s="60">
        <v>2.014</v>
      </c>
      <c r="K47" s="60">
        <v>2.004</v>
      </c>
      <c r="L47" s="60">
        <v>2.034</v>
      </c>
      <c r="M47" s="37"/>
    </row>
    <row r="48" spans="1:13" ht="15">
      <c r="A48" s="16"/>
      <c r="B48" s="1" t="s">
        <v>46</v>
      </c>
      <c r="C48" s="2" t="s">
        <v>44</v>
      </c>
      <c r="D48" s="60">
        <v>0.9247179999999999</v>
      </c>
      <c r="E48" s="60">
        <v>0.687074</v>
      </c>
      <c r="F48" s="60">
        <v>0.965</v>
      </c>
      <c r="G48" s="60">
        <v>0.985</v>
      </c>
      <c r="H48" s="60">
        <v>0.985</v>
      </c>
      <c r="I48" s="60">
        <v>0.994</v>
      </c>
      <c r="J48" s="60">
        <v>1.004</v>
      </c>
      <c r="K48" s="60">
        <v>1.011</v>
      </c>
      <c r="L48" s="60">
        <v>1.021</v>
      </c>
      <c r="M48" s="37"/>
    </row>
    <row r="49" spans="1:13" ht="15">
      <c r="A49" s="16"/>
      <c r="B49" s="1" t="s">
        <v>47</v>
      </c>
      <c r="C49" s="2" t="s">
        <v>44</v>
      </c>
      <c r="D49" s="60">
        <v>0.169</v>
      </c>
      <c r="E49" s="60">
        <v>0.244</v>
      </c>
      <c r="F49" s="60">
        <v>0.26</v>
      </c>
      <c r="G49" s="60">
        <v>0.269</v>
      </c>
      <c r="H49" s="60">
        <v>0.28</v>
      </c>
      <c r="I49" s="60">
        <v>0.29</v>
      </c>
      <c r="J49" s="60">
        <v>0.3</v>
      </c>
      <c r="K49" s="60">
        <v>0.303</v>
      </c>
      <c r="L49" s="60">
        <v>0.32</v>
      </c>
      <c r="M49" s="37"/>
    </row>
    <row r="50" spans="1:13" ht="15">
      <c r="A50" s="16"/>
      <c r="B50" s="1" t="s">
        <v>48</v>
      </c>
      <c r="C50" s="2" t="s">
        <v>44</v>
      </c>
      <c r="D50" s="60">
        <v>1.009</v>
      </c>
      <c r="E50" s="60">
        <v>0.942</v>
      </c>
      <c r="F50" s="60">
        <v>1.04</v>
      </c>
      <c r="G50" s="60">
        <v>1.043</v>
      </c>
      <c r="H50" s="60">
        <v>1.055</v>
      </c>
      <c r="I50" s="60">
        <v>1.054</v>
      </c>
      <c r="J50" s="60">
        <v>1.066</v>
      </c>
      <c r="K50" s="60">
        <v>1.064</v>
      </c>
      <c r="L50" s="60">
        <v>1.076</v>
      </c>
      <c r="M50" s="37"/>
    </row>
    <row r="51" spans="1:13" ht="15">
      <c r="A51" s="16"/>
      <c r="B51" s="1" t="s">
        <v>49</v>
      </c>
      <c r="C51" s="2" t="s">
        <v>111</v>
      </c>
      <c r="D51" s="60">
        <v>1.31</v>
      </c>
      <c r="E51" s="60">
        <v>0.486</v>
      </c>
      <c r="F51" s="60">
        <v>1.33</v>
      </c>
      <c r="G51" s="60">
        <v>1.33</v>
      </c>
      <c r="H51" s="60">
        <v>1.626</v>
      </c>
      <c r="I51" s="60">
        <v>1.342</v>
      </c>
      <c r="J51" s="60">
        <v>1.63</v>
      </c>
      <c r="K51" s="60">
        <v>1.355</v>
      </c>
      <c r="L51" s="60">
        <v>1.636</v>
      </c>
      <c r="M51" s="37"/>
    </row>
    <row r="52" spans="1:13" ht="15.75">
      <c r="A52" s="16"/>
      <c r="B52" s="1" t="s">
        <v>50</v>
      </c>
      <c r="C52" s="2" t="s">
        <v>44</v>
      </c>
      <c r="D52" s="67">
        <v>2140.7</v>
      </c>
      <c r="E52" s="67">
        <v>1280.1480000000001</v>
      </c>
      <c r="F52" s="67">
        <v>1735.3000000000002</v>
      </c>
      <c r="G52" s="67">
        <v>1686.9</v>
      </c>
      <c r="H52" s="67">
        <v>1711.9</v>
      </c>
      <c r="I52" s="67">
        <v>1655.6</v>
      </c>
      <c r="J52" s="67">
        <v>1688.6</v>
      </c>
      <c r="K52" s="67">
        <v>1640</v>
      </c>
      <c r="L52" s="67">
        <v>1673</v>
      </c>
      <c r="M52" s="37"/>
    </row>
    <row r="53" spans="1:13" ht="15.75">
      <c r="A53" s="16"/>
      <c r="B53" s="1" t="s">
        <v>51</v>
      </c>
      <c r="C53" s="2" t="s">
        <v>154</v>
      </c>
      <c r="D53" s="67">
        <v>184.882</v>
      </c>
      <c r="E53" s="67">
        <v>117.07</v>
      </c>
      <c r="F53" s="67">
        <v>169</v>
      </c>
      <c r="G53" s="67">
        <v>166</v>
      </c>
      <c r="H53" s="67">
        <v>166</v>
      </c>
      <c r="I53" s="67">
        <v>163.9</v>
      </c>
      <c r="J53" s="67">
        <v>163.9</v>
      </c>
      <c r="K53" s="67">
        <v>162.4</v>
      </c>
      <c r="L53" s="67">
        <v>162.4</v>
      </c>
      <c r="M53" s="37"/>
    </row>
    <row r="54" spans="1:13" ht="15">
      <c r="A54" s="17" t="s">
        <v>120</v>
      </c>
      <c r="B54" s="18" t="s">
        <v>121</v>
      </c>
      <c r="C54" s="40"/>
      <c r="D54" s="26"/>
      <c r="E54" s="26"/>
      <c r="F54" s="26"/>
      <c r="G54" s="26"/>
      <c r="H54" s="26"/>
      <c r="I54" s="26"/>
      <c r="J54" s="26"/>
      <c r="K54" s="26"/>
      <c r="L54" s="26"/>
      <c r="M54" s="37"/>
    </row>
    <row r="55" spans="1:13" ht="30">
      <c r="A55" s="19"/>
      <c r="B55" s="40" t="s">
        <v>52</v>
      </c>
      <c r="C55" s="40" t="s">
        <v>43</v>
      </c>
      <c r="D55" s="57">
        <v>1743.2</v>
      </c>
      <c r="E55" s="57">
        <v>614.6</v>
      </c>
      <c r="F55" s="57">
        <v>1060.8309445999998</v>
      </c>
      <c r="G55" s="57">
        <v>1099.9119565990638</v>
      </c>
      <c r="H55" s="57">
        <v>1145.888369738028</v>
      </c>
      <c r="I55" s="57">
        <v>1172.396154538942</v>
      </c>
      <c r="J55" s="57">
        <v>1240.4585368925073</v>
      </c>
      <c r="K55" s="57">
        <v>1263.180650765665</v>
      </c>
      <c r="L55" s="57">
        <v>1349.4266170658293</v>
      </c>
      <c r="M55" s="37"/>
    </row>
    <row r="56" spans="1:13" ht="30">
      <c r="A56" s="19"/>
      <c r="B56" s="40" t="s">
        <v>53</v>
      </c>
      <c r="C56" s="40" t="s">
        <v>5</v>
      </c>
      <c r="D56" s="35">
        <v>77.8</v>
      </c>
      <c r="E56" s="35">
        <v>32.9504660030109</v>
      </c>
      <c r="F56" s="35">
        <v>153.7</v>
      </c>
      <c r="G56" s="35">
        <v>98</v>
      </c>
      <c r="H56" s="35">
        <v>102</v>
      </c>
      <c r="I56" s="35">
        <v>102</v>
      </c>
      <c r="J56" s="35">
        <v>103</v>
      </c>
      <c r="K56" s="35">
        <v>103.5</v>
      </c>
      <c r="L56" s="35">
        <v>104.5</v>
      </c>
      <c r="M56" s="37"/>
    </row>
    <row r="57" spans="1:13" ht="30">
      <c r="A57" s="19"/>
      <c r="B57" s="40" t="s">
        <v>152</v>
      </c>
      <c r="C57" s="40" t="s">
        <v>6</v>
      </c>
      <c r="D57" s="35">
        <v>0.9</v>
      </c>
      <c r="E57" s="35">
        <v>8.87</v>
      </c>
      <c r="F57" s="35">
        <v>8.887</v>
      </c>
      <c r="G57" s="35">
        <v>6.38</v>
      </c>
      <c r="H57" s="35">
        <v>6.38</v>
      </c>
      <c r="I57" s="35">
        <v>4.76</v>
      </c>
      <c r="J57" s="35">
        <v>4.76</v>
      </c>
      <c r="K57" s="35">
        <v>1.13</v>
      </c>
      <c r="L57" s="35">
        <v>1.13</v>
      </c>
      <c r="M57" s="37"/>
    </row>
    <row r="58" spans="1:13" ht="15">
      <c r="A58" s="16" t="s">
        <v>122</v>
      </c>
      <c r="B58" s="18" t="s">
        <v>123</v>
      </c>
      <c r="C58" s="40"/>
      <c r="D58" s="26"/>
      <c r="E58" s="26"/>
      <c r="F58" s="26"/>
      <c r="G58" s="26"/>
      <c r="H58" s="26"/>
      <c r="I58" s="26"/>
      <c r="J58" s="26"/>
      <c r="K58" s="26"/>
      <c r="L58" s="26"/>
      <c r="M58" s="37"/>
    </row>
    <row r="59" spans="1:13" ht="30">
      <c r="A59" s="16"/>
      <c r="B59" s="20" t="s">
        <v>158</v>
      </c>
      <c r="C59" s="21" t="s">
        <v>151</v>
      </c>
      <c r="D59" s="54">
        <v>104.9</v>
      </c>
      <c r="E59" s="54">
        <v>108.4</v>
      </c>
      <c r="F59" s="54">
        <v>112.4</v>
      </c>
      <c r="G59" s="54">
        <v>104.8</v>
      </c>
      <c r="H59" s="54">
        <v>105.5</v>
      </c>
      <c r="I59" s="54">
        <v>103.8</v>
      </c>
      <c r="J59" s="54">
        <v>104</v>
      </c>
      <c r="K59" s="54">
        <v>104</v>
      </c>
      <c r="L59" s="54">
        <v>104</v>
      </c>
      <c r="M59" s="37"/>
    </row>
    <row r="60" spans="1:13" ht="15">
      <c r="A60" s="16" t="s">
        <v>124</v>
      </c>
      <c r="B60" s="22" t="s">
        <v>8</v>
      </c>
      <c r="C60" s="22" t="s">
        <v>2</v>
      </c>
      <c r="D60" s="66">
        <v>7537.728</v>
      </c>
      <c r="E60" s="66">
        <v>8202.872194176</v>
      </c>
      <c r="F60" s="66">
        <v>8640.903090904845</v>
      </c>
      <c r="G60" s="66">
        <v>8995.0100792062</v>
      </c>
      <c r="H60" s="66">
        <v>9046.524755687116</v>
      </c>
      <c r="I60" s="66">
        <v>9272.992834647945</v>
      </c>
      <c r="J60" s="66">
        <v>9409.578725219979</v>
      </c>
      <c r="K60" s="66">
        <v>9565.560358524457</v>
      </c>
      <c r="L60" s="66">
        <v>9787.142139354333</v>
      </c>
      <c r="M60" s="37"/>
    </row>
    <row r="61" spans="1:13" ht="30">
      <c r="A61" s="16"/>
      <c r="B61" s="40" t="s">
        <v>8</v>
      </c>
      <c r="C61" s="40" t="s">
        <v>5</v>
      </c>
      <c r="D61" s="61">
        <v>94.48271621383722</v>
      </c>
      <c r="E61" s="61">
        <v>100.66993524514338</v>
      </c>
      <c r="F61" s="61">
        <v>90.88867108343673</v>
      </c>
      <c r="G61" s="61">
        <v>97.83649639882654</v>
      </c>
      <c r="H61" s="61">
        <v>98.48937397486213</v>
      </c>
      <c r="I61" s="61">
        <v>98.6511107335322</v>
      </c>
      <c r="J61" s="61">
        <v>98.96592498164082</v>
      </c>
      <c r="K61" s="61">
        <v>98.90225273807457</v>
      </c>
      <c r="L61" s="61">
        <v>99.628872825915</v>
      </c>
      <c r="M61" s="37"/>
    </row>
    <row r="62" spans="1:13" ht="15">
      <c r="A62" s="16" t="s">
        <v>125</v>
      </c>
      <c r="B62" s="40" t="s">
        <v>54</v>
      </c>
      <c r="C62" s="40" t="s">
        <v>2</v>
      </c>
      <c r="D62" s="61">
        <v>826.9</v>
      </c>
      <c r="E62" s="61">
        <v>880.0200560000001</v>
      </c>
      <c r="F62" s="61">
        <v>954.2303872823682</v>
      </c>
      <c r="G62" s="61">
        <v>1008.3257079374056</v>
      </c>
      <c r="H62" s="61">
        <v>1011.4842105193103</v>
      </c>
      <c r="I62" s="61">
        <v>1048.574036895435</v>
      </c>
      <c r="J62" s="61">
        <v>1061.1420163505454</v>
      </c>
      <c r="K62" s="61">
        <v>1087.2894874856884</v>
      </c>
      <c r="L62" s="61">
        <v>1105.7948723985764</v>
      </c>
      <c r="M62" s="37"/>
    </row>
    <row r="63" spans="1:13" ht="30">
      <c r="A63" s="16"/>
      <c r="B63" s="40" t="s">
        <v>54</v>
      </c>
      <c r="C63" s="40" t="s">
        <v>5</v>
      </c>
      <c r="D63" s="61">
        <v>93.91557034520406</v>
      </c>
      <c r="E63" s="61">
        <v>99.74133083411434</v>
      </c>
      <c r="F63" s="61">
        <v>95.2</v>
      </c>
      <c r="G63" s="61">
        <v>99.5</v>
      </c>
      <c r="H63" s="61">
        <v>100</v>
      </c>
      <c r="I63" s="61">
        <v>99.8</v>
      </c>
      <c r="J63" s="61">
        <v>100.2</v>
      </c>
      <c r="K63" s="61">
        <v>99.8</v>
      </c>
      <c r="L63" s="61">
        <v>100.2</v>
      </c>
      <c r="M63" s="37"/>
    </row>
    <row r="64" spans="1:13" ht="15">
      <c r="A64" s="16" t="s">
        <v>126</v>
      </c>
      <c r="B64" s="40" t="s">
        <v>9</v>
      </c>
      <c r="C64" s="40" t="s">
        <v>2</v>
      </c>
      <c r="D64" s="61">
        <v>1713.12</v>
      </c>
      <c r="E64" s="61">
        <v>1863.57305088</v>
      </c>
      <c r="F64" s="61">
        <v>2057.853222531131</v>
      </c>
      <c r="G64" s="61">
        <v>2170.5595476716862</v>
      </c>
      <c r="H64" s="61">
        <v>2190.108136150197</v>
      </c>
      <c r="I64" s="61">
        <v>2274.899684262229</v>
      </c>
      <c r="J64" s="61">
        <v>2313.3416249005336</v>
      </c>
      <c r="K64" s="61">
        <v>2386.8324660679755</v>
      </c>
      <c r="L64" s="61">
        <v>2440.2133463186065</v>
      </c>
      <c r="M64" s="37"/>
    </row>
    <row r="65" spans="1:12" ht="30">
      <c r="A65" s="16"/>
      <c r="B65" s="64" t="s">
        <v>9</v>
      </c>
      <c r="C65" s="64" t="s">
        <v>5</v>
      </c>
      <c r="D65" s="61">
        <v>91.95542887125707</v>
      </c>
      <c r="E65" s="61">
        <v>104.1977011494253</v>
      </c>
      <c r="F65" s="61">
        <v>100.29531686523453</v>
      </c>
      <c r="G65" s="61">
        <v>98.3009211876446</v>
      </c>
      <c r="H65" s="61">
        <v>99.74399157199825</v>
      </c>
      <c r="I65" s="61">
        <v>99.81624923365153</v>
      </c>
      <c r="J65" s="61">
        <v>100.40572443536698</v>
      </c>
      <c r="K65" s="61">
        <v>100.30625166223413</v>
      </c>
      <c r="L65" s="61">
        <v>100.84545765174927</v>
      </c>
    </row>
    <row r="66" spans="1:13" ht="28.5">
      <c r="A66" s="17" t="s">
        <v>127</v>
      </c>
      <c r="B66" s="18" t="s">
        <v>128</v>
      </c>
      <c r="C66" s="40"/>
      <c r="D66" s="55"/>
      <c r="E66" s="55"/>
      <c r="F66" s="26"/>
      <c r="G66" s="26"/>
      <c r="H66" s="26"/>
      <c r="I66" s="26"/>
      <c r="J66" s="26"/>
      <c r="K66" s="26"/>
      <c r="L66" s="26"/>
      <c r="M66" s="37"/>
    </row>
    <row r="67" spans="1:13" ht="30">
      <c r="A67" s="19"/>
      <c r="B67" s="40" t="s">
        <v>160</v>
      </c>
      <c r="C67" s="40" t="s">
        <v>10</v>
      </c>
      <c r="D67" s="56">
        <v>653</v>
      </c>
      <c r="E67" s="56">
        <v>621</v>
      </c>
      <c r="F67" s="56">
        <v>588</v>
      </c>
      <c r="G67" s="56">
        <v>588</v>
      </c>
      <c r="H67" s="56">
        <v>588</v>
      </c>
      <c r="I67" s="56">
        <v>588</v>
      </c>
      <c r="J67" s="56">
        <v>588</v>
      </c>
      <c r="K67" s="56">
        <v>588</v>
      </c>
      <c r="L67" s="56">
        <v>588</v>
      </c>
      <c r="M67" s="37"/>
    </row>
    <row r="68" spans="1:13" ht="15">
      <c r="A68" s="19"/>
      <c r="B68" s="62" t="s">
        <v>165</v>
      </c>
      <c r="C68" s="62" t="s">
        <v>81</v>
      </c>
      <c r="D68" s="63">
        <v>272</v>
      </c>
      <c r="E68" s="63">
        <v>669</v>
      </c>
      <c r="F68" s="63">
        <v>943</v>
      </c>
      <c r="G68" s="63">
        <v>945</v>
      </c>
      <c r="H68" s="63">
        <v>945</v>
      </c>
      <c r="I68" s="63">
        <v>945</v>
      </c>
      <c r="J68" s="63">
        <v>945</v>
      </c>
      <c r="K68" s="63">
        <v>945</v>
      </c>
      <c r="L68" s="63">
        <v>945</v>
      </c>
      <c r="M68" s="37"/>
    </row>
    <row r="69" spans="1:13" ht="45">
      <c r="A69" s="19"/>
      <c r="B69" s="40" t="s">
        <v>161</v>
      </c>
      <c r="C69" s="40" t="s">
        <v>81</v>
      </c>
      <c r="D69" s="56">
        <v>3562</v>
      </c>
      <c r="E69" s="56">
        <v>3562</v>
      </c>
      <c r="F69" s="56">
        <v>3571</v>
      </c>
      <c r="G69" s="56">
        <v>3571</v>
      </c>
      <c r="H69" s="56">
        <v>3571</v>
      </c>
      <c r="I69" s="56">
        <v>3571</v>
      </c>
      <c r="J69" s="56">
        <v>3571</v>
      </c>
      <c r="K69" s="56">
        <v>3571</v>
      </c>
      <c r="L69" s="56">
        <v>3571</v>
      </c>
      <c r="M69" s="37"/>
    </row>
    <row r="70" spans="1:13" ht="15">
      <c r="A70" s="17" t="s">
        <v>130</v>
      </c>
      <c r="B70" s="18" t="s">
        <v>129</v>
      </c>
      <c r="C70" s="40"/>
      <c r="D70" s="26"/>
      <c r="E70" s="26"/>
      <c r="F70" s="26"/>
      <c r="G70" s="26"/>
      <c r="H70" s="26"/>
      <c r="I70" s="26"/>
      <c r="J70" s="26"/>
      <c r="K70" s="26"/>
      <c r="L70" s="26"/>
      <c r="M70" s="37"/>
    </row>
    <row r="71" spans="1:13" ht="30">
      <c r="A71" s="19"/>
      <c r="B71" s="40" t="s">
        <v>11</v>
      </c>
      <c r="C71" s="40" t="s">
        <v>4</v>
      </c>
      <c r="D71" s="57">
        <v>13896.894999999997</v>
      </c>
      <c r="E71" s="57">
        <v>8019.240000000001</v>
      </c>
      <c r="F71" s="57">
        <v>6583.240000000001</v>
      </c>
      <c r="G71" s="57">
        <v>5449.947040000001</v>
      </c>
      <c r="H71" s="57">
        <v>6612.5976</v>
      </c>
      <c r="I71" s="57">
        <v>5134.5506512</v>
      </c>
      <c r="J71" s="57">
        <v>6237.445168</v>
      </c>
      <c r="K71" s="57">
        <v>5367.249373340801</v>
      </c>
      <c r="L71" s="57">
        <v>6514.901139216</v>
      </c>
      <c r="M71" s="37"/>
    </row>
    <row r="72" spans="1:13" ht="30">
      <c r="A72" s="19"/>
      <c r="B72" s="40" t="s">
        <v>55</v>
      </c>
      <c r="C72" s="40" t="s">
        <v>5</v>
      </c>
      <c r="D72" s="57">
        <v>73.78440436515118</v>
      </c>
      <c r="E72" s="57">
        <v>55.0097849164941</v>
      </c>
      <c r="F72" s="57">
        <v>72.07468496562518</v>
      </c>
      <c r="G72" s="57">
        <v>78.32088867945888</v>
      </c>
      <c r="H72" s="57">
        <v>94.84980599631722</v>
      </c>
      <c r="I72" s="57">
        <v>89.64115514848261</v>
      </c>
      <c r="J72" s="57">
        <v>89.57901331710175</v>
      </c>
      <c r="K72" s="57">
        <v>99.74429128615195</v>
      </c>
      <c r="L72" s="57">
        <v>99.6643425824173</v>
      </c>
      <c r="M72" s="37"/>
    </row>
    <row r="73" spans="1:13" ht="30">
      <c r="A73" s="19"/>
      <c r="B73" s="40" t="s">
        <v>146</v>
      </c>
      <c r="C73" s="40"/>
      <c r="D73" s="27"/>
      <c r="E73" s="27"/>
      <c r="F73" s="27"/>
      <c r="G73" s="27"/>
      <c r="H73" s="27"/>
      <c r="I73" s="27"/>
      <c r="J73" s="27"/>
      <c r="K73" s="27"/>
      <c r="L73" s="27"/>
      <c r="M73" s="37"/>
    </row>
    <row r="74" spans="1:13" ht="15">
      <c r="A74" s="19"/>
      <c r="B74" s="40" t="s">
        <v>12</v>
      </c>
      <c r="C74" s="40" t="s">
        <v>13</v>
      </c>
      <c r="D74" s="57">
        <v>13017.829</v>
      </c>
      <c r="E74" s="57">
        <v>7174.679</v>
      </c>
      <c r="F74" s="57">
        <v>4630.4400000000005</v>
      </c>
      <c r="G74" s="57">
        <v>4628.847040000001</v>
      </c>
      <c r="H74" s="57">
        <v>5601.7976</v>
      </c>
      <c r="I74" s="57">
        <v>4391.6506512000005</v>
      </c>
      <c r="J74" s="57">
        <v>5534.545168000001</v>
      </c>
      <c r="K74" s="57">
        <v>4801.249373340801</v>
      </c>
      <c r="L74" s="57">
        <v>5990.401139216</v>
      </c>
      <c r="M74" s="37"/>
    </row>
    <row r="75" spans="1:13" ht="15">
      <c r="A75" s="19"/>
      <c r="B75" s="40" t="s">
        <v>56</v>
      </c>
      <c r="C75" s="40" t="s">
        <v>13</v>
      </c>
      <c r="D75" s="57">
        <v>879.074</v>
      </c>
      <c r="E75" s="57">
        <v>844.535</v>
      </c>
      <c r="F75" s="57">
        <v>1952.8</v>
      </c>
      <c r="G75" s="57">
        <v>821.0999999999999</v>
      </c>
      <c r="H75" s="57">
        <v>1010.8</v>
      </c>
      <c r="I75" s="57">
        <v>742.9</v>
      </c>
      <c r="J75" s="57">
        <v>702.9</v>
      </c>
      <c r="K75" s="57">
        <v>566</v>
      </c>
      <c r="L75" s="57">
        <v>524.5</v>
      </c>
      <c r="M75" s="37"/>
    </row>
    <row r="76" spans="1:13" ht="15">
      <c r="A76" s="19"/>
      <c r="B76" s="40" t="s">
        <v>57</v>
      </c>
      <c r="C76" s="40" t="s">
        <v>13</v>
      </c>
      <c r="D76" s="57">
        <v>225.715</v>
      </c>
      <c r="E76" s="57">
        <v>8.437</v>
      </c>
      <c r="F76" s="57">
        <v>35</v>
      </c>
      <c r="G76" s="57">
        <v>150</v>
      </c>
      <c r="H76" s="57">
        <v>100</v>
      </c>
      <c r="I76" s="57">
        <v>120</v>
      </c>
      <c r="J76" s="57">
        <v>80</v>
      </c>
      <c r="K76" s="57">
        <v>70</v>
      </c>
      <c r="L76" s="57">
        <v>50</v>
      </c>
      <c r="M76" s="37"/>
    </row>
    <row r="77" spans="1:13" ht="15">
      <c r="A77" s="19"/>
      <c r="B77" s="40" t="s">
        <v>14</v>
      </c>
      <c r="C77" s="40" t="s">
        <v>13</v>
      </c>
      <c r="D77" s="57">
        <v>26.15</v>
      </c>
      <c r="E77" s="57">
        <v>0</v>
      </c>
      <c r="F77" s="57">
        <v>1200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37"/>
    </row>
    <row r="78" spans="1:13" ht="15">
      <c r="A78" s="19"/>
      <c r="B78" s="40" t="s">
        <v>58</v>
      </c>
      <c r="C78" s="40" t="s">
        <v>13</v>
      </c>
      <c r="D78" s="57">
        <v>595.7474</v>
      </c>
      <c r="E78" s="57">
        <v>743.779</v>
      </c>
      <c r="F78" s="57">
        <v>692.8</v>
      </c>
      <c r="G78" s="57">
        <v>646.0999999999999</v>
      </c>
      <c r="H78" s="57">
        <v>885.8</v>
      </c>
      <c r="I78" s="57">
        <v>597.9</v>
      </c>
      <c r="J78" s="57">
        <v>597.9</v>
      </c>
      <c r="K78" s="57">
        <v>471</v>
      </c>
      <c r="L78" s="57">
        <v>449.5</v>
      </c>
      <c r="M78" s="37"/>
    </row>
    <row r="79" spans="1:13" ht="15">
      <c r="A79" s="19"/>
      <c r="B79" s="40" t="s">
        <v>15</v>
      </c>
      <c r="C79" s="40" t="s">
        <v>13</v>
      </c>
      <c r="D79" s="57">
        <v>31.462000000000003</v>
      </c>
      <c r="E79" s="57">
        <v>92.31899999999999</v>
      </c>
      <c r="F79" s="57">
        <v>25</v>
      </c>
      <c r="G79" s="57">
        <v>25</v>
      </c>
      <c r="H79" s="57">
        <v>25</v>
      </c>
      <c r="I79" s="57">
        <v>25</v>
      </c>
      <c r="J79" s="57">
        <v>25</v>
      </c>
      <c r="K79" s="57">
        <v>25</v>
      </c>
      <c r="L79" s="57">
        <v>25</v>
      </c>
      <c r="M79" s="37"/>
    </row>
    <row r="80" spans="1:13" ht="15">
      <c r="A80" s="17" t="s">
        <v>131</v>
      </c>
      <c r="B80" s="18" t="s">
        <v>159</v>
      </c>
      <c r="C80" s="40"/>
      <c r="D80" s="27"/>
      <c r="E80" s="27"/>
      <c r="F80" s="27"/>
      <c r="G80" s="27"/>
      <c r="H80" s="27"/>
      <c r="I80" s="27"/>
      <c r="J80" s="27"/>
      <c r="K80" s="27"/>
      <c r="L80" s="27"/>
      <c r="M80" s="37"/>
    </row>
    <row r="81" spans="1:13" ht="15">
      <c r="A81" s="19"/>
      <c r="B81" s="40" t="s">
        <v>16</v>
      </c>
      <c r="C81" s="40" t="s">
        <v>2</v>
      </c>
      <c r="D81" s="57">
        <v>19081.889</v>
      </c>
      <c r="E81" s="57">
        <v>19885.37382</v>
      </c>
      <c r="F81" s="57">
        <v>20956.06308906</v>
      </c>
      <c r="G81" s="57">
        <v>21216.400019941106</v>
      </c>
      <c r="H81" s="57">
        <v>21873.22489804903</v>
      </c>
      <c r="I81" s="57">
        <v>21614.242607669676</v>
      </c>
      <c r="J81" s="57">
        <v>22758.2699466422</v>
      </c>
      <c r="K81" s="57">
        <v>22114.45030189823</v>
      </c>
      <c r="L81" s="57">
        <v>23624.394227528406</v>
      </c>
      <c r="M81" s="37"/>
    </row>
    <row r="82" spans="1:13" ht="15">
      <c r="A82" s="19"/>
      <c r="B82" s="40" t="s">
        <v>80</v>
      </c>
      <c r="C82" s="40" t="s">
        <v>59</v>
      </c>
      <c r="D82" s="58">
        <v>56569</v>
      </c>
      <c r="E82" s="58">
        <v>57705</v>
      </c>
      <c r="F82" s="58">
        <v>60826.8405</v>
      </c>
      <c r="G82" s="58">
        <v>61556.762586000004</v>
      </c>
      <c r="H82" s="58">
        <v>63402.857195175</v>
      </c>
      <c r="I82" s="58">
        <v>62726.341075134005</v>
      </c>
      <c r="J82" s="58">
        <v>65851.47554005265</v>
      </c>
      <c r="K82" s="58">
        <v>64169.046919862085</v>
      </c>
      <c r="L82" s="58">
        <v>68203.69024634334</v>
      </c>
      <c r="M82" s="37"/>
    </row>
    <row r="83" spans="1:13" ht="15">
      <c r="A83" s="19"/>
      <c r="B83" s="40" t="s">
        <v>79</v>
      </c>
      <c r="C83" s="40" t="s">
        <v>22</v>
      </c>
      <c r="D83" s="57">
        <v>100.55654524439804</v>
      </c>
      <c r="E83" s="57">
        <v>94.11215704148994</v>
      </c>
      <c r="F83" s="57">
        <v>93.78113879003558</v>
      </c>
      <c r="G83" s="57">
        <v>95.92417061611376</v>
      </c>
      <c r="H83" s="57">
        <v>98.80094786729859</v>
      </c>
      <c r="I83" s="57">
        <v>97.98076923076923</v>
      </c>
      <c r="J83" s="57">
        <v>99.86730769230769</v>
      </c>
      <c r="K83" s="57">
        <v>98.36538461538461</v>
      </c>
      <c r="L83" s="57">
        <v>99.58846153846154</v>
      </c>
      <c r="M83" s="37"/>
    </row>
    <row r="84" spans="1:13" ht="15">
      <c r="A84" s="19"/>
      <c r="B84" s="40" t="s">
        <v>60</v>
      </c>
      <c r="C84" s="40" t="s">
        <v>59</v>
      </c>
      <c r="D84" s="57">
        <v>24445.87</v>
      </c>
      <c r="E84" s="57">
        <v>24705.03</v>
      </c>
      <c r="F84" s="57">
        <v>27916.683899999996</v>
      </c>
      <c r="G84" s="57">
        <v>29256.684727199994</v>
      </c>
      <c r="H84" s="57">
        <v>29256.684727199994</v>
      </c>
      <c r="I84" s="57">
        <v>30602.492224651192</v>
      </c>
      <c r="J84" s="57">
        <v>30602.492224651192</v>
      </c>
      <c r="K84" s="57">
        <v>31826.59191363724</v>
      </c>
      <c r="L84" s="57">
        <v>31826.59191363724</v>
      </c>
      <c r="M84" s="37"/>
    </row>
    <row r="85" spans="1:13" ht="15">
      <c r="A85" s="17" t="s">
        <v>132</v>
      </c>
      <c r="B85" s="18" t="s">
        <v>133</v>
      </c>
      <c r="C85" s="40"/>
      <c r="D85" s="27"/>
      <c r="E85" s="27"/>
      <c r="F85" s="27"/>
      <c r="G85" s="27"/>
      <c r="H85" s="27"/>
      <c r="I85" s="27"/>
      <c r="J85" s="27"/>
      <c r="K85" s="27"/>
      <c r="L85" s="27"/>
      <c r="M85" s="37"/>
    </row>
    <row r="86" spans="1:13" ht="15">
      <c r="A86" s="19"/>
      <c r="B86" s="40" t="s">
        <v>164</v>
      </c>
      <c r="C86" s="40" t="s">
        <v>29</v>
      </c>
      <c r="D86" s="36">
        <f>17.81-D101</f>
        <v>17.352999999999998</v>
      </c>
      <c r="E86" s="36">
        <f>17.925-E101</f>
        <v>17.427</v>
      </c>
      <c r="F86" s="36">
        <f>17.852-F101</f>
        <v>17.347</v>
      </c>
      <c r="G86" s="36">
        <f aca="true" t="shared" si="4" ref="G86:L86">G13-0.12-G101</f>
        <v>17.349971999999998</v>
      </c>
      <c r="H86" s="36">
        <f t="shared" si="4"/>
        <v>17.356873999999998</v>
      </c>
      <c r="I86" s="36">
        <f t="shared" si="4"/>
        <v>17.39302</v>
      </c>
      <c r="J86" s="36">
        <f t="shared" si="4"/>
        <v>17.4414</v>
      </c>
      <c r="K86" s="36">
        <f t="shared" si="4"/>
        <v>17.390532</v>
      </c>
      <c r="L86" s="36">
        <f t="shared" si="4"/>
        <v>17.477219999999996</v>
      </c>
      <c r="M86" s="37"/>
    </row>
    <row r="87" spans="1:12" ht="15">
      <c r="A87" s="19"/>
      <c r="B87" s="59" t="s">
        <v>143</v>
      </c>
      <c r="C87" s="59" t="s">
        <v>29</v>
      </c>
      <c r="D87" s="53">
        <f>(D69/1000)+D93</f>
        <v>15.488</v>
      </c>
      <c r="E87" s="53">
        <f aca="true" t="shared" si="5" ref="E87:L87">(E69/1000)+E93</f>
        <v>14.901</v>
      </c>
      <c r="F87" s="53">
        <f t="shared" si="5"/>
        <v>14.551</v>
      </c>
      <c r="G87" s="53">
        <f t="shared" si="5"/>
        <v>14.440999999999999</v>
      </c>
      <c r="H87" s="53">
        <f t="shared" si="5"/>
        <v>14.552</v>
      </c>
      <c r="I87" s="53">
        <f t="shared" si="5"/>
        <v>14.445</v>
      </c>
      <c r="J87" s="53">
        <f t="shared" si="5"/>
        <v>14.574</v>
      </c>
      <c r="K87" s="53">
        <f t="shared" si="5"/>
        <v>14.456</v>
      </c>
      <c r="L87" s="53">
        <f t="shared" si="5"/>
        <v>14.607</v>
      </c>
    </row>
    <row r="88" spans="1:13" ht="30">
      <c r="A88" s="19"/>
      <c r="B88" s="40" t="s">
        <v>140</v>
      </c>
      <c r="C88" s="40" t="s">
        <v>141</v>
      </c>
      <c r="D88" s="58">
        <v>101191.1</v>
      </c>
      <c r="E88" s="58">
        <v>105899.5</v>
      </c>
      <c r="F88" s="58">
        <v>113630.1635</v>
      </c>
      <c r="G88" s="58">
        <v>115334.6159525</v>
      </c>
      <c r="H88" s="58">
        <v>118573.07561224999</v>
      </c>
      <c r="I88" s="58">
        <v>117641.30827154999</v>
      </c>
      <c r="J88" s="58">
        <v>123138.13902332161</v>
      </c>
      <c r="K88" s="58">
        <v>120582.34097833873</v>
      </c>
      <c r="L88" s="58">
        <v>127447.97388913787</v>
      </c>
      <c r="M88" s="37"/>
    </row>
    <row r="89" spans="1:13" ht="30">
      <c r="A89" s="19"/>
      <c r="B89" s="40" t="s">
        <v>142</v>
      </c>
      <c r="C89" s="40" t="s">
        <v>22</v>
      </c>
      <c r="D89" s="35">
        <v>108.678038768823</v>
      </c>
      <c r="E89" s="35">
        <v>104.65297837458036</v>
      </c>
      <c r="F89" s="35">
        <v>107.3</v>
      </c>
      <c r="G89" s="35">
        <v>101.5</v>
      </c>
      <c r="H89" s="35">
        <v>104.35</v>
      </c>
      <c r="I89" s="35">
        <v>102</v>
      </c>
      <c r="J89" s="35">
        <v>103.85</v>
      </c>
      <c r="K89" s="35">
        <v>102.5</v>
      </c>
      <c r="L89" s="35">
        <v>103.5</v>
      </c>
      <c r="M89" s="37"/>
    </row>
    <row r="90" spans="1:13" ht="30">
      <c r="A90" s="19"/>
      <c r="B90" s="40" t="s">
        <v>18</v>
      </c>
      <c r="C90" s="40" t="s">
        <v>7</v>
      </c>
      <c r="D90" s="48">
        <v>2</v>
      </c>
      <c r="E90" s="48">
        <v>0.45</v>
      </c>
      <c r="F90" s="48">
        <f aca="true" t="shared" si="6" ref="F90:K90">F91/F86*100</f>
        <v>0.4611748429123191</v>
      </c>
      <c r="G90" s="45">
        <f t="shared" si="6"/>
        <v>0.5475513159329595</v>
      </c>
      <c r="H90" s="45">
        <f t="shared" si="6"/>
        <v>0.4609124891959232</v>
      </c>
      <c r="I90" s="45">
        <f t="shared" si="6"/>
        <v>0.5346972521160788</v>
      </c>
      <c r="J90" s="45">
        <f t="shared" si="6"/>
        <v>0.45867877578634736</v>
      </c>
      <c r="K90" s="45">
        <f t="shared" si="6"/>
        <v>0.5175229831956837</v>
      </c>
      <c r="L90" s="45">
        <f>L91/L86*100</f>
        <v>0.457738702150571</v>
      </c>
      <c r="M90" s="37"/>
    </row>
    <row r="91" spans="1:13" ht="45">
      <c r="A91" s="19"/>
      <c r="B91" s="40" t="s">
        <v>19</v>
      </c>
      <c r="C91" s="40" t="s">
        <v>29</v>
      </c>
      <c r="D91" s="36">
        <v>0.359</v>
      </c>
      <c r="E91" s="36">
        <v>0.08</v>
      </c>
      <c r="F91" s="36">
        <v>0.08</v>
      </c>
      <c r="G91" s="46">
        <v>0.095</v>
      </c>
      <c r="H91" s="36">
        <v>0.08</v>
      </c>
      <c r="I91" s="36">
        <v>0.093</v>
      </c>
      <c r="J91" s="36">
        <v>0.08</v>
      </c>
      <c r="K91" s="36">
        <v>0.09</v>
      </c>
      <c r="L91" s="36">
        <v>0.08</v>
      </c>
      <c r="M91" s="37"/>
    </row>
    <row r="92" spans="1:13" ht="68.25" customHeight="1">
      <c r="A92" s="19"/>
      <c r="B92" s="4" t="s">
        <v>139</v>
      </c>
      <c r="C92" s="40" t="s">
        <v>81</v>
      </c>
      <c r="D92" s="35">
        <f>416/109</f>
        <v>3.81651376146789</v>
      </c>
      <c r="E92" s="35">
        <f>140/155</f>
        <v>0.9032258064516129</v>
      </c>
      <c r="F92" s="35">
        <f>170/150</f>
        <v>1.1333333333333333</v>
      </c>
      <c r="G92" s="35">
        <f>183/150</f>
        <v>1.22</v>
      </c>
      <c r="H92" s="35">
        <f>168/155</f>
        <v>1.0838709677419356</v>
      </c>
      <c r="I92" s="35">
        <f>170/150</f>
        <v>1.1333333333333333</v>
      </c>
      <c r="J92" s="35">
        <f>160/155</f>
        <v>1.032258064516129</v>
      </c>
      <c r="K92" s="35">
        <f>165/150</f>
        <v>1.1</v>
      </c>
      <c r="L92" s="35">
        <f>158/155</f>
        <v>1.0193548387096774</v>
      </c>
      <c r="M92" s="37"/>
    </row>
    <row r="93" spans="1:12" ht="30">
      <c r="A93" s="19"/>
      <c r="B93" s="51" t="s">
        <v>61</v>
      </c>
      <c r="C93" s="51" t="s">
        <v>29</v>
      </c>
      <c r="D93" s="36">
        <v>11.926</v>
      </c>
      <c r="E93" s="36">
        <v>11.339</v>
      </c>
      <c r="F93" s="52">
        <v>10.98</v>
      </c>
      <c r="G93" s="36">
        <v>10.87</v>
      </c>
      <c r="H93" s="52">
        <v>10.981</v>
      </c>
      <c r="I93" s="52">
        <v>10.874</v>
      </c>
      <c r="J93" s="52">
        <v>11.003</v>
      </c>
      <c r="K93" s="36">
        <v>10.885</v>
      </c>
      <c r="L93" s="36">
        <v>11.036</v>
      </c>
    </row>
    <row r="94" spans="1:13" ht="30">
      <c r="A94" s="19"/>
      <c r="B94" s="40" t="s">
        <v>162</v>
      </c>
      <c r="C94" s="40" t="s">
        <v>2</v>
      </c>
      <c r="D94" s="57">
        <v>14481.6607032</v>
      </c>
      <c r="E94" s="57">
        <v>14409.533166000001</v>
      </c>
      <c r="F94" s="57">
        <v>14971.910342759998</v>
      </c>
      <c r="G94" s="57">
        <v>15044.2473048441</v>
      </c>
      <c r="H94" s="57">
        <v>15624.611319577403</v>
      </c>
      <c r="I94" s="57">
        <v>15350.779033738017</v>
      </c>
      <c r="J94" s="57">
        <v>16258.667324083292</v>
      </c>
      <c r="K94" s="57">
        <v>15750.465378590607</v>
      </c>
      <c r="L94" s="57">
        <v>16878.190078086307</v>
      </c>
      <c r="M94" s="37"/>
    </row>
    <row r="95" spans="1:13" ht="15">
      <c r="A95" s="17" t="s">
        <v>134</v>
      </c>
      <c r="B95" s="18" t="s">
        <v>135</v>
      </c>
      <c r="C95" s="4"/>
      <c r="D95" s="34"/>
      <c r="E95" s="34"/>
      <c r="F95" s="34"/>
      <c r="G95" s="34"/>
      <c r="H95" s="34"/>
      <c r="I95" s="34"/>
      <c r="J95" s="34"/>
      <c r="K95" s="34"/>
      <c r="L95" s="34"/>
      <c r="M95" s="37"/>
    </row>
    <row r="96" spans="1:13" ht="30">
      <c r="A96" s="19"/>
      <c r="B96" s="40" t="s">
        <v>62</v>
      </c>
      <c r="C96" s="40" t="s">
        <v>29</v>
      </c>
      <c r="D96" s="36">
        <v>2</v>
      </c>
      <c r="E96" s="36">
        <v>1.985</v>
      </c>
      <c r="F96" s="36">
        <v>1.985</v>
      </c>
      <c r="G96" s="36">
        <v>1.985</v>
      </c>
      <c r="H96" s="36">
        <v>1.985</v>
      </c>
      <c r="I96" s="36">
        <v>1.985</v>
      </c>
      <c r="J96" s="36">
        <v>1.985</v>
      </c>
      <c r="K96" s="36">
        <v>1.985</v>
      </c>
      <c r="L96" s="36">
        <v>1.985</v>
      </c>
      <c r="M96" s="37"/>
    </row>
    <row r="97" spans="1:13" ht="60">
      <c r="A97" s="19"/>
      <c r="B97" s="40" t="s">
        <v>82</v>
      </c>
      <c r="C97" s="40" t="s">
        <v>29</v>
      </c>
      <c r="D97" s="36">
        <v>4.039</v>
      </c>
      <c r="E97" s="36">
        <v>4.043</v>
      </c>
      <c r="F97" s="36">
        <v>4.021</v>
      </c>
      <c r="G97" s="36">
        <v>4.021</v>
      </c>
      <c r="H97" s="36">
        <v>4.021</v>
      </c>
      <c r="I97" s="36">
        <v>4.021</v>
      </c>
      <c r="J97" s="36">
        <v>4.021</v>
      </c>
      <c r="K97" s="36">
        <v>4.021</v>
      </c>
      <c r="L97" s="36">
        <v>4.021</v>
      </c>
      <c r="M97" s="37"/>
    </row>
    <row r="98" spans="1:13" ht="15">
      <c r="A98" s="19"/>
      <c r="B98" s="40" t="s">
        <v>63</v>
      </c>
      <c r="C98" s="40" t="s">
        <v>29</v>
      </c>
      <c r="D98" s="36">
        <f>D97</f>
        <v>4.039</v>
      </c>
      <c r="E98" s="36">
        <f aca="true" t="shared" si="7" ref="E98:K98">E97</f>
        <v>4.043</v>
      </c>
      <c r="F98" s="36">
        <f t="shared" si="7"/>
        <v>4.021</v>
      </c>
      <c r="G98" s="36">
        <f t="shared" si="7"/>
        <v>4.021</v>
      </c>
      <c r="H98" s="36">
        <f t="shared" si="7"/>
        <v>4.021</v>
      </c>
      <c r="I98" s="36">
        <f t="shared" si="7"/>
        <v>4.021</v>
      </c>
      <c r="J98" s="36">
        <f t="shared" si="7"/>
        <v>4.021</v>
      </c>
      <c r="K98" s="36">
        <f t="shared" si="7"/>
        <v>4.021</v>
      </c>
      <c r="L98" s="36">
        <f>L97</f>
        <v>4.021</v>
      </c>
      <c r="M98" s="37"/>
    </row>
    <row r="99" spans="1:13" ht="15">
      <c r="A99" s="19"/>
      <c r="B99" s="40" t="s">
        <v>64</v>
      </c>
      <c r="C99" s="40" t="s">
        <v>29</v>
      </c>
      <c r="D99" s="47" t="s">
        <v>157</v>
      </c>
      <c r="E99" s="47" t="s">
        <v>157</v>
      </c>
      <c r="F99" s="47" t="s">
        <v>157</v>
      </c>
      <c r="G99" s="47" t="s">
        <v>157</v>
      </c>
      <c r="H99" s="47" t="s">
        <v>157</v>
      </c>
      <c r="I99" s="47" t="s">
        <v>157</v>
      </c>
      <c r="J99" s="47" t="s">
        <v>157</v>
      </c>
      <c r="K99" s="47" t="s">
        <v>157</v>
      </c>
      <c r="L99" s="47" t="s">
        <v>157</v>
      </c>
      <c r="M99" s="37"/>
    </row>
    <row r="100" spans="1:13" ht="45">
      <c r="A100" s="19"/>
      <c r="B100" s="40" t="s">
        <v>155</v>
      </c>
      <c r="C100" s="40" t="s">
        <v>29</v>
      </c>
      <c r="D100" s="47" t="s">
        <v>157</v>
      </c>
      <c r="E100" s="47" t="s">
        <v>157</v>
      </c>
      <c r="F100" s="47" t="s">
        <v>157</v>
      </c>
      <c r="G100" s="47" t="s">
        <v>157</v>
      </c>
      <c r="H100" s="47" t="s">
        <v>157</v>
      </c>
      <c r="I100" s="47" t="s">
        <v>157</v>
      </c>
      <c r="J100" s="47" t="s">
        <v>157</v>
      </c>
      <c r="K100" s="47" t="s">
        <v>157</v>
      </c>
      <c r="L100" s="47" t="s">
        <v>157</v>
      </c>
      <c r="M100" s="37"/>
    </row>
    <row r="101" spans="1:12" ht="45">
      <c r="A101" s="19"/>
      <c r="B101" s="43" t="s">
        <v>65</v>
      </c>
      <c r="C101" s="43" t="s">
        <v>29</v>
      </c>
      <c r="D101" s="38">
        <v>0.457</v>
      </c>
      <c r="E101" s="38">
        <v>0.498</v>
      </c>
      <c r="F101" s="38">
        <v>0.505</v>
      </c>
      <c r="G101" s="38">
        <v>0.51</v>
      </c>
      <c r="H101" s="38">
        <v>0.52</v>
      </c>
      <c r="I101" s="38">
        <v>0.52</v>
      </c>
      <c r="J101" s="38">
        <v>0.525</v>
      </c>
      <c r="K101" s="36">
        <v>0.525</v>
      </c>
      <c r="L101" s="36">
        <v>0.53</v>
      </c>
    </row>
    <row r="102" spans="1:12" ht="30">
      <c r="A102" s="19"/>
      <c r="B102" s="43" t="s">
        <v>66</v>
      </c>
      <c r="C102" s="43" t="s">
        <v>29</v>
      </c>
      <c r="D102" s="38">
        <f>D101</f>
        <v>0.457</v>
      </c>
      <c r="E102" s="38">
        <f aca="true" t="shared" si="8" ref="E102:K102">E101</f>
        <v>0.498</v>
      </c>
      <c r="F102" s="38">
        <f t="shared" si="8"/>
        <v>0.505</v>
      </c>
      <c r="G102" s="38">
        <f t="shared" si="8"/>
        <v>0.51</v>
      </c>
      <c r="H102" s="38">
        <f t="shared" si="8"/>
        <v>0.52</v>
      </c>
      <c r="I102" s="38">
        <f t="shared" si="8"/>
        <v>0.52</v>
      </c>
      <c r="J102" s="38">
        <f t="shared" si="8"/>
        <v>0.525</v>
      </c>
      <c r="K102" s="38">
        <f t="shared" si="8"/>
        <v>0.525</v>
      </c>
      <c r="L102" s="38">
        <f>L101</f>
        <v>0.53</v>
      </c>
    </row>
    <row r="103" spans="1:13" ht="15">
      <c r="A103" s="19"/>
      <c r="B103" s="40" t="s">
        <v>67</v>
      </c>
      <c r="C103" s="40" t="s">
        <v>17</v>
      </c>
      <c r="D103" s="34"/>
      <c r="E103" s="34"/>
      <c r="F103" s="34"/>
      <c r="G103" s="34"/>
      <c r="H103" s="34"/>
      <c r="I103" s="34"/>
      <c r="J103" s="34"/>
      <c r="K103" s="34"/>
      <c r="L103" s="34"/>
      <c r="M103" s="37"/>
    </row>
    <row r="104" spans="1:13" ht="45">
      <c r="A104" s="19"/>
      <c r="B104" s="40" t="s">
        <v>68</v>
      </c>
      <c r="C104" s="40" t="s">
        <v>29</v>
      </c>
      <c r="D104" s="38">
        <v>0.072</v>
      </c>
      <c r="E104" s="38">
        <v>0.119</v>
      </c>
      <c r="F104" s="38">
        <v>0.119</v>
      </c>
      <c r="G104" s="38">
        <v>0.115</v>
      </c>
      <c r="H104" s="38">
        <v>0.115</v>
      </c>
      <c r="I104" s="38">
        <v>0.115</v>
      </c>
      <c r="J104" s="38">
        <v>0.115</v>
      </c>
      <c r="K104" s="36">
        <v>0.115</v>
      </c>
      <c r="L104" s="36">
        <v>0.115</v>
      </c>
      <c r="M104" s="37"/>
    </row>
    <row r="105" spans="1:13" ht="15">
      <c r="A105" s="19"/>
      <c r="B105" s="40" t="s">
        <v>83</v>
      </c>
      <c r="C105" s="40"/>
      <c r="D105" s="34"/>
      <c r="E105" s="34"/>
      <c r="F105" s="34"/>
      <c r="G105" s="34"/>
      <c r="H105" s="34"/>
      <c r="I105" s="34"/>
      <c r="J105" s="34"/>
      <c r="K105" s="34"/>
      <c r="L105" s="34"/>
      <c r="M105" s="37"/>
    </row>
    <row r="106" spans="1:12" ht="15">
      <c r="A106" s="19"/>
      <c r="B106" s="49" t="s">
        <v>69</v>
      </c>
      <c r="C106" s="49" t="s">
        <v>84</v>
      </c>
      <c r="D106" s="35">
        <f>214/D12*10</f>
        <v>74.90112351685275</v>
      </c>
      <c r="E106" s="35">
        <f>214/E12*10</f>
        <v>74.52031897482328</v>
      </c>
      <c r="F106" s="35">
        <f aca="true" t="shared" si="9" ref="F106:L106">204/F12*10</f>
        <v>71.05538140020899</v>
      </c>
      <c r="G106" s="35">
        <f t="shared" si="9"/>
        <v>71.02569458951325</v>
      </c>
      <c r="H106" s="35">
        <f t="shared" si="9"/>
        <v>70.9589898779088</v>
      </c>
      <c r="I106" s="35">
        <f t="shared" si="9"/>
        <v>71.0430088803761</v>
      </c>
      <c r="J106" s="35">
        <f t="shared" si="9"/>
        <v>70.83333333333333</v>
      </c>
      <c r="K106" s="35">
        <f t="shared" si="9"/>
        <v>71.03311396636373</v>
      </c>
      <c r="L106" s="35">
        <f t="shared" si="9"/>
        <v>70.67382643339685</v>
      </c>
    </row>
    <row r="107" spans="1:12" ht="30">
      <c r="A107" s="19"/>
      <c r="B107" s="44" t="s">
        <v>70</v>
      </c>
      <c r="C107" s="44" t="s">
        <v>85</v>
      </c>
      <c r="D107" s="35">
        <f>10/(D12/100)</f>
        <v>35.00052500787512</v>
      </c>
      <c r="E107" s="35">
        <f>10/(E12/100)</f>
        <v>34.822578960197795</v>
      </c>
      <c r="F107" s="35">
        <f>11/(F12/100)</f>
        <v>38.314176245210724</v>
      </c>
      <c r="G107" s="35">
        <f aca="true" t="shared" si="10" ref="G107:L107">11/(G12/100)</f>
        <v>38.29816865120813</v>
      </c>
      <c r="H107" s="35">
        <f t="shared" si="10"/>
        <v>38.26220042436259</v>
      </c>
      <c r="I107" s="35">
        <f t="shared" si="10"/>
        <v>38.307504788438095</v>
      </c>
      <c r="J107" s="35">
        <f t="shared" si="10"/>
        <v>38.19444444444444</v>
      </c>
      <c r="K107" s="35">
        <f t="shared" si="10"/>
        <v>38.302169295588286</v>
      </c>
      <c r="L107" s="35">
        <f t="shared" si="10"/>
        <v>38.108435821929675</v>
      </c>
    </row>
    <row r="108" spans="1:12" ht="30">
      <c r="A108" s="19"/>
      <c r="B108" s="43" t="s">
        <v>71</v>
      </c>
      <c r="C108" s="43" t="s">
        <v>85</v>
      </c>
      <c r="D108" s="35">
        <v>59.5</v>
      </c>
      <c r="E108" s="35">
        <f aca="true" t="shared" si="11" ref="E108:K108">17/(E12/100)</f>
        <v>59.19838423233625</v>
      </c>
      <c r="F108" s="35">
        <f t="shared" si="11"/>
        <v>59.212817833507486</v>
      </c>
      <c r="G108" s="35">
        <f t="shared" si="11"/>
        <v>59.188078824594385</v>
      </c>
      <c r="H108" s="35">
        <f t="shared" si="11"/>
        <v>59.132491564924</v>
      </c>
      <c r="I108" s="35">
        <f t="shared" si="11"/>
        <v>59.20250740031342</v>
      </c>
      <c r="J108" s="35">
        <f t="shared" si="11"/>
        <v>59.02777777777777</v>
      </c>
      <c r="K108" s="35">
        <f t="shared" si="11"/>
        <v>59.19426163863644</v>
      </c>
      <c r="L108" s="35">
        <f>17/(L12/100)</f>
        <v>58.89485536116405</v>
      </c>
    </row>
    <row r="109" spans="1:12" ht="30">
      <c r="A109" s="19"/>
      <c r="B109" s="49" t="s">
        <v>72</v>
      </c>
      <c r="C109" s="49" t="s">
        <v>73</v>
      </c>
      <c r="D109" s="50">
        <v>959.9</v>
      </c>
      <c r="E109" s="50">
        <v>904.4</v>
      </c>
      <c r="F109" s="50">
        <v>960.6</v>
      </c>
      <c r="G109" s="50">
        <v>960.6</v>
      </c>
      <c r="H109" s="50">
        <v>960.6</v>
      </c>
      <c r="I109" s="50">
        <v>960.6</v>
      </c>
      <c r="J109" s="50">
        <v>960.6</v>
      </c>
      <c r="K109" s="50">
        <v>960.6</v>
      </c>
      <c r="L109" s="50">
        <v>960.6</v>
      </c>
    </row>
    <row r="110" spans="1:12" ht="30">
      <c r="A110" s="19"/>
      <c r="B110" s="49" t="s">
        <v>74</v>
      </c>
      <c r="C110" s="49" t="s">
        <v>75</v>
      </c>
      <c r="D110" s="35">
        <f aca="true" t="shared" si="12" ref="D110:K110">975/D12*10</f>
        <v>341.2551188267824</v>
      </c>
      <c r="E110" s="35">
        <f t="shared" si="12"/>
        <v>339.52014486192854</v>
      </c>
      <c r="F110" s="35">
        <f>975/F12*10</f>
        <v>339.60292580982235</v>
      </c>
      <c r="G110" s="35">
        <f t="shared" si="12"/>
        <v>339.4610403175266</v>
      </c>
      <c r="H110" s="35">
        <f t="shared" si="12"/>
        <v>339.142231034123</v>
      </c>
      <c r="I110" s="35">
        <f t="shared" si="12"/>
        <v>339.54379244297405</v>
      </c>
      <c r="J110" s="35">
        <f t="shared" si="12"/>
        <v>338.54166666666663</v>
      </c>
      <c r="K110" s="35">
        <f t="shared" si="12"/>
        <v>339.49650057453255</v>
      </c>
      <c r="L110" s="35">
        <f>975/L12*10</f>
        <v>337.77931751255846</v>
      </c>
    </row>
    <row r="111" spans="1:13" ht="15">
      <c r="A111" s="19"/>
      <c r="B111" s="40" t="s">
        <v>76</v>
      </c>
      <c r="C111" s="40"/>
      <c r="D111" s="34"/>
      <c r="E111" s="34"/>
      <c r="F111" s="34"/>
      <c r="G111" s="34"/>
      <c r="H111" s="34"/>
      <c r="I111" s="34"/>
      <c r="J111" s="34"/>
      <c r="K111" s="34"/>
      <c r="L111" s="34"/>
      <c r="M111" s="37"/>
    </row>
    <row r="112" spans="1:12" ht="30">
      <c r="A112" s="19"/>
      <c r="B112" s="49" t="s">
        <v>77</v>
      </c>
      <c r="C112" s="49" t="s">
        <v>86</v>
      </c>
      <c r="D112" s="50">
        <v>0.117</v>
      </c>
      <c r="E112" s="50">
        <v>0.115</v>
      </c>
      <c r="F112" s="50">
        <v>0.108</v>
      </c>
      <c r="G112" s="50">
        <v>0.108</v>
      </c>
      <c r="H112" s="36">
        <v>0.11</v>
      </c>
      <c r="I112" s="36">
        <v>0.11</v>
      </c>
      <c r="J112" s="36">
        <v>0.112</v>
      </c>
      <c r="K112" s="50">
        <v>0.112</v>
      </c>
      <c r="L112" s="50">
        <v>0.114</v>
      </c>
    </row>
    <row r="113" spans="1:12" ht="30">
      <c r="A113" s="19"/>
      <c r="B113" s="49" t="s">
        <v>78</v>
      </c>
      <c r="C113" s="49" t="s">
        <v>86</v>
      </c>
      <c r="D113" s="50">
        <v>0.351</v>
      </c>
      <c r="E113" s="50">
        <v>0.335</v>
      </c>
      <c r="F113" s="50">
        <v>0.332</v>
      </c>
      <c r="G113" s="36">
        <v>0.332</v>
      </c>
      <c r="H113" s="36">
        <v>0.334</v>
      </c>
      <c r="I113" s="36">
        <v>0.334</v>
      </c>
      <c r="J113" s="36">
        <v>0.336</v>
      </c>
      <c r="K113" s="36">
        <v>0.336</v>
      </c>
      <c r="L113" s="36">
        <v>0.338</v>
      </c>
    </row>
    <row r="114" spans="6:13" ht="14.25">
      <c r="F114" s="24"/>
      <c r="M114" s="37"/>
    </row>
    <row r="117" spans="2:12" ht="14.25">
      <c r="B117" s="69" t="s">
        <v>150</v>
      </c>
      <c r="C117" s="69"/>
      <c r="D117" s="69"/>
      <c r="E117" s="69"/>
      <c r="F117" s="69"/>
      <c r="G117" s="69"/>
      <c r="H117" s="69"/>
      <c r="I117" s="69"/>
      <c r="J117" s="69"/>
      <c r="K117" s="69"/>
      <c r="L117" s="69"/>
    </row>
  </sheetData>
  <sheetProtection/>
  <mergeCells count="18">
    <mergeCell ref="H1:L1"/>
    <mergeCell ref="H2:L2"/>
    <mergeCell ref="A8:A10"/>
    <mergeCell ref="I9:J9"/>
    <mergeCell ref="K9:L9"/>
    <mergeCell ref="B4:L4"/>
    <mergeCell ref="D7:L7"/>
    <mergeCell ref="B8:B10"/>
    <mergeCell ref="C8:C10"/>
    <mergeCell ref="G8:L8"/>
    <mergeCell ref="H3:L3"/>
    <mergeCell ref="B117:L117"/>
    <mergeCell ref="D9:D10"/>
    <mergeCell ref="E9:E10"/>
    <mergeCell ref="G9:H9"/>
    <mergeCell ref="B5:L5"/>
    <mergeCell ref="B6:L6"/>
    <mergeCell ref="F9:F10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landscape" paperSize="9" scale="74" r:id="rId3"/>
  <rowBreaks count="2" manualBreakCount="2">
    <brk id="56" max="11" man="1"/>
    <brk id="92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"/>
  <sheetViews>
    <sheetView view="pageBreakPreview" zoomScale="60" zoomScalePageLayoutView="0" workbookViewId="0" topLeftCell="A1">
      <selection activeCell="P18" sqref="P18"/>
    </sheetView>
  </sheetViews>
  <sheetFormatPr defaultColWidth="9.00390625" defaultRowHeight="12.75"/>
  <sheetData>
    <row r="2" spans="2:16" ht="12.75">
      <c r="B2" s="6" t="s">
        <v>87</v>
      </c>
      <c r="C2" s="6" t="s">
        <v>87</v>
      </c>
      <c r="D2" s="6" t="s">
        <v>88</v>
      </c>
      <c r="E2" s="6" t="s">
        <v>89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2:16" ht="12.75">
      <c r="B3" s="6">
        <v>2016</v>
      </c>
      <c r="C3" s="6">
        <v>2017</v>
      </c>
      <c r="D3" s="6">
        <v>2018</v>
      </c>
      <c r="E3" s="85">
        <v>2019</v>
      </c>
      <c r="F3" s="86"/>
      <c r="G3" s="85">
        <v>2020</v>
      </c>
      <c r="H3" s="86"/>
      <c r="I3" s="85">
        <v>2021</v>
      </c>
      <c r="J3" s="86"/>
      <c r="K3" s="85">
        <v>2022</v>
      </c>
      <c r="L3" s="86"/>
      <c r="M3" s="85">
        <v>2023</v>
      </c>
      <c r="N3" s="86"/>
      <c r="O3" s="85">
        <v>2024</v>
      </c>
      <c r="P3" s="86"/>
    </row>
    <row r="4" spans="2:16" ht="12.75">
      <c r="B4" s="6"/>
      <c r="C4" s="6"/>
      <c r="D4" s="6"/>
      <c r="E4" s="6" t="s">
        <v>90</v>
      </c>
      <c r="F4" s="6" t="s">
        <v>91</v>
      </c>
      <c r="G4" s="6" t="s">
        <v>90</v>
      </c>
      <c r="H4" s="6" t="s">
        <v>91</v>
      </c>
      <c r="I4" s="6" t="s">
        <v>90</v>
      </c>
      <c r="J4" s="6" t="s">
        <v>91</v>
      </c>
      <c r="K4" s="6" t="s">
        <v>90</v>
      </c>
      <c r="L4" s="6" t="s">
        <v>91</v>
      </c>
      <c r="M4" s="6" t="s">
        <v>90</v>
      </c>
      <c r="N4" s="6" t="s">
        <v>91</v>
      </c>
      <c r="O4" s="6" t="s">
        <v>90</v>
      </c>
      <c r="P4" s="6" t="s">
        <v>91</v>
      </c>
    </row>
    <row r="5" spans="1:16" ht="12.75">
      <c r="A5" t="s">
        <v>144</v>
      </c>
      <c r="B5" s="5" t="e">
        <f>'форма 2п'!#REF!/'форма 2п'!#REF!</f>
        <v>#REF!</v>
      </c>
      <c r="C5" s="5" t="e">
        <f>'форма 2п'!#REF!/'форма 2п'!D12</f>
        <v>#REF!</v>
      </c>
      <c r="D5" s="5" t="e">
        <f>'форма 2п'!#REF!/'форма 2п'!E12</f>
        <v>#REF!</v>
      </c>
      <c r="E5" s="5" t="e">
        <f>'форма 2п'!#REF!/'форма 2п'!G12</f>
        <v>#REF!</v>
      </c>
      <c r="F5" s="5" t="e">
        <f>'форма 2п'!#REF!/'форма 2п'!H12</f>
        <v>#REF!</v>
      </c>
      <c r="G5" s="5" t="e">
        <f>'форма 2п'!#REF!/'форма 2п'!I12</f>
        <v>#REF!</v>
      </c>
      <c r="H5" s="5" t="e">
        <f>'форма 2п'!#REF!/'форма 2п'!J12</f>
        <v>#REF!</v>
      </c>
      <c r="I5" s="5" t="e">
        <f>'форма 2п'!#REF!/'форма 2п'!K12</f>
        <v>#REF!</v>
      </c>
      <c r="J5" s="5" t="e">
        <f>'форма 2п'!#REF!/'форма 2п'!L12</f>
        <v>#REF!</v>
      </c>
      <c r="K5" s="5" t="e">
        <f>'форма 2п'!#REF!/'форма 2п'!#REF!</f>
        <v>#REF!</v>
      </c>
      <c r="L5" s="5" t="e">
        <f>'форма 2п'!#REF!/'форма 2п'!#REF!</f>
        <v>#REF!</v>
      </c>
      <c r="M5" s="5" t="e">
        <f>'форма 2п'!#REF!/'форма 2п'!#REF!</f>
        <v>#REF!</v>
      </c>
      <c r="N5" s="5" t="e">
        <f>'форма 2п'!#REF!/'форма 2п'!#REF!</f>
        <v>#REF!</v>
      </c>
      <c r="O5" s="5" t="e">
        <f>'форма 2п'!#REF!/'форма 2п'!#REF!</f>
        <v>#REF!</v>
      </c>
      <c r="P5" s="5" t="e">
        <f>'форма 2п'!#REF!/'форма 2п'!#REF!</f>
        <v>#REF!</v>
      </c>
    </row>
  </sheetData>
  <sheetProtection/>
  <mergeCells count="6">
    <mergeCell ref="E3:F3"/>
    <mergeCell ref="G3:H3"/>
    <mergeCell ref="I3:J3"/>
    <mergeCell ref="K3:L3"/>
    <mergeCell ref="M3:N3"/>
    <mergeCell ref="O3:P3"/>
  </mergeCells>
  <printOptions/>
  <pageMargins left="0.7" right="0.7" top="0.75" bottom="0.75" header="0.3" footer="0.3"/>
  <pageSetup horizontalDpi="600" verticalDpi="600" orientation="landscape" paperSize="9" scale="94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Лыщенко Виктория Игоревна</cp:lastModifiedBy>
  <cp:lastPrinted>2021-10-18T05:13:32Z</cp:lastPrinted>
  <dcterms:created xsi:type="dcterms:W3CDTF">2013-05-25T16:45:04Z</dcterms:created>
  <dcterms:modified xsi:type="dcterms:W3CDTF">2022-10-18T13:55:51Z</dcterms:modified>
  <cp:category/>
  <cp:version/>
  <cp:contentType/>
  <cp:contentStatus/>
</cp:coreProperties>
</file>