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708" windowWidth="9600" windowHeight="11040"/>
  </bookViews>
  <sheets>
    <sheet name="Приложение 2" sheetId="4" r:id="rId1"/>
    <sheet name="Лист2" sheetId="2" r:id="rId2"/>
    <sheet name="Лист3" sheetId="3" r:id="rId3"/>
  </sheets>
  <definedNames>
    <definedName name="_xlnm.Print_Titles" localSheetId="0">'Приложение 2'!$3:$5</definedName>
    <definedName name="_xlnm.Print_Area" localSheetId="0">'Приложение 2'!$A$1:$L$132</definedName>
  </definedNames>
  <calcPr calcId="114210" fullCalcOnLoad="1"/>
</workbook>
</file>

<file path=xl/calcChain.xml><?xml version="1.0" encoding="utf-8"?>
<calcChain xmlns="http://schemas.openxmlformats.org/spreadsheetml/2006/main">
  <c r="G15" i="4"/>
  <c r="G120"/>
  <c r="G119"/>
  <c r="G121"/>
  <c r="G16"/>
  <c r="G19"/>
  <c r="G40"/>
  <c r="G39"/>
  <c r="E69"/>
  <c r="G68"/>
  <c r="E68"/>
  <c r="E67"/>
  <c r="G66"/>
  <c r="E66"/>
  <c r="L71"/>
  <c r="K71"/>
  <c r="J71"/>
  <c r="L32"/>
  <c r="K32"/>
  <c r="J32"/>
  <c r="I32"/>
  <c r="H32"/>
  <c r="L34"/>
  <c r="K34"/>
  <c r="J34"/>
  <c r="I34"/>
  <c r="H34"/>
  <c r="G34"/>
  <c r="L36"/>
  <c r="K36"/>
  <c r="J36"/>
  <c r="I36"/>
  <c r="H36"/>
  <c r="F32"/>
  <c r="F36"/>
  <c r="L72"/>
  <c r="K72"/>
  <c r="J72"/>
  <c r="I72"/>
  <c r="H72"/>
  <c r="L12"/>
  <c r="K12"/>
  <c r="J12"/>
  <c r="I12"/>
  <c r="H12"/>
  <c r="G12"/>
  <c r="F12"/>
  <c r="L53"/>
  <c r="K53"/>
  <c r="J53"/>
  <c r="I53"/>
  <c r="H53"/>
  <c r="G53"/>
  <c r="G50"/>
  <c r="G38"/>
  <c r="G71"/>
  <c r="G41"/>
  <c r="F39"/>
  <c r="F40"/>
  <c r="L50"/>
  <c r="K50"/>
  <c r="J50"/>
  <c r="I50"/>
  <c r="H50"/>
  <c r="L47"/>
  <c r="K47"/>
  <c r="J47"/>
  <c r="I47"/>
  <c r="H47"/>
  <c r="L44"/>
  <c r="K44"/>
  <c r="J44"/>
  <c r="I44"/>
  <c r="H44"/>
  <c r="L41"/>
  <c r="K41"/>
  <c r="J41"/>
  <c r="I41"/>
  <c r="H41"/>
  <c r="L38"/>
  <c r="K38"/>
  <c r="J38"/>
  <c r="I38"/>
  <c r="H38"/>
  <c r="L29"/>
  <c r="K29"/>
  <c r="J29"/>
  <c r="I29"/>
  <c r="H29"/>
  <c r="G29"/>
  <c r="L26"/>
  <c r="K26"/>
  <c r="J26"/>
  <c r="I26"/>
  <c r="H26"/>
  <c r="G26"/>
  <c r="L23"/>
  <c r="K23"/>
  <c r="J23"/>
  <c r="I23"/>
  <c r="H23"/>
  <c r="G23"/>
  <c r="L20"/>
  <c r="K20"/>
  <c r="J20"/>
  <c r="I20"/>
  <c r="H20"/>
  <c r="G20"/>
  <c r="L17"/>
  <c r="K17"/>
  <c r="J17"/>
  <c r="I17"/>
  <c r="H17"/>
  <c r="F17"/>
  <c r="L9"/>
  <c r="K9"/>
  <c r="J9"/>
  <c r="H9"/>
  <c r="G9"/>
  <c r="E55"/>
  <c r="E54"/>
  <c r="F53"/>
  <c r="E53"/>
  <c r="E52"/>
  <c r="E51"/>
  <c r="F50"/>
  <c r="E50"/>
  <c r="E49"/>
  <c r="E48"/>
  <c r="E47"/>
  <c r="G47"/>
  <c r="F47"/>
  <c r="G64"/>
  <c r="E65"/>
  <c r="E64"/>
  <c r="E63"/>
  <c r="E106"/>
  <c r="G111"/>
  <c r="G104"/>
  <c r="H116"/>
  <c r="I111"/>
  <c r="H121"/>
  <c r="E46"/>
  <c r="E45"/>
  <c r="G44"/>
  <c r="F44"/>
  <c r="E44"/>
  <c r="G36"/>
  <c r="G33"/>
  <c r="G72"/>
  <c r="G32"/>
  <c r="F41"/>
  <c r="E42"/>
  <c r="E43"/>
  <c r="I95"/>
  <c r="E41"/>
  <c r="F123"/>
  <c r="F77"/>
  <c r="F124"/>
  <c r="G124"/>
  <c r="H124"/>
  <c r="I124"/>
  <c r="J124"/>
  <c r="K124"/>
  <c r="L124"/>
  <c r="G56"/>
  <c r="H56"/>
  <c r="I56"/>
  <c r="J56"/>
  <c r="K56"/>
  <c r="L56"/>
  <c r="I119"/>
  <c r="F119"/>
  <c r="E118"/>
  <c r="E124"/>
  <c r="F62"/>
  <c r="I15"/>
  <c r="I71"/>
  <c r="H15"/>
  <c r="H71"/>
  <c r="F35"/>
  <c r="L59"/>
  <c r="K59"/>
  <c r="J59"/>
  <c r="I59"/>
  <c r="H59"/>
  <c r="G59"/>
  <c r="F59"/>
  <c r="F56"/>
  <c r="E60"/>
  <c r="F78"/>
  <c r="I120"/>
  <c r="H120"/>
  <c r="F120"/>
  <c r="I121"/>
  <c r="F121"/>
  <c r="F87"/>
  <c r="F15"/>
  <c r="F71"/>
  <c r="E71"/>
  <c r="F72"/>
  <c r="E72"/>
  <c r="F34"/>
  <c r="F70"/>
  <c r="F125"/>
  <c r="E59"/>
  <c r="L61"/>
  <c r="K61"/>
  <c r="J61"/>
  <c r="F61"/>
  <c r="G70"/>
  <c r="E37"/>
  <c r="E62"/>
  <c r="E61"/>
  <c r="G112"/>
  <c r="G110"/>
  <c r="E13"/>
  <c r="E12"/>
  <c r="G109"/>
  <c r="E70"/>
  <c r="I104"/>
  <c r="J104"/>
  <c r="K104"/>
  <c r="L104"/>
  <c r="F104"/>
  <c r="E105"/>
  <c r="E104"/>
  <c r="F116"/>
  <c r="G125"/>
  <c r="G123"/>
  <c r="G129"/>
  <c r="H123"/>
  <c r="I123"/>
  <c r="J123"/>
  <c r="K123"/>
  <c r="L123"/>
  <c r="J125"/>
  <c r="K125"/>
  <c r="L125"/>
  <c r="G122"/>
  <c r="E123"/>
  <c r="F122"/>
  <c r="E117"/>
  <c r="E76"/>
  <c r="E16"/>
  <c r="G14"/>
  <c r="E10"/>
  <c r="L70"/>
  <c r="K70"/>
  <c r="H70"/>
  <c r="J70"/>
  <c r="I70"/>
  <c r="E58"/>
  <c r="E57"/>
  <c r="E40"/>
  <c r="E39"/>
  <c r="E35"/>
  <c r="E33"/>
  <c r="E31"/>
  <c r="E30"/>
  <c r="E28"/>
  <c r="E27"/>
  <c r="E25"/>
  <c r="E24"/>
  <c r="E22"/>
  <c r="E21"/>
  <c r="E19"/>
  <c r="E18"/>
  <c r="E15"/>
  <c r="E14"/>
  <c r="E11"/>
  <c r="E9"/>
  <c r="J116"/>
  <c r="G116"/>
  <c r="L116"/>
  <c r="K116"/>
  <c r="L85"/>
  <c r="L91"/>
  <c r="K85"/>
  <c r="K91"/>
  <c r="I85"/>
  <c r="I91"/>
  <c r="J85"/>
  <c r="J91"/>
  <c r="H85"/>
  <c r="G85"/>
  <c r="G90"/>
  <c r="H90"/>
  <c r="I90"/>
  <c r="L90"/>
  <c r="K90"/>
  <c r="F91"/>
  <c r="F90"/>
  <c r="F85"/>
  <c r="E86"/>
  <c r="F95"/>
  <c r="H91"/>
  <c r="E88"/>
  <c r="E87"/>
  <c r="L81"/>
  <c r="K81"/>
  <c r="I81"/>
  <c r="J81"/>
  <c r="H81"/>
  <c r="G81"/>
  <c r="G80"/>
  <c r="E78"/>
  <c r="E77"/>
  <c r="F20"/>
  <c r="K14"/>
  <c r="J14"/>
  <c r="I14"/>
  <c r="H14"/>
  <c r="F14"/>
  <c r="G91"/>
  <c r="E108"/>
  <c r="F110"/>
  <c r="F129"/>
  <c r="F111"/>
  <c r="F112"/>
  <c r="J90"/>
  <c r="F81"/>
  <c r="L80"/>
  <c r="K80"/>
  <c r="J80"/>
  <c r="I80"/>
  <c r="H80"/>
  <c r="F80"/>
  <c r="G95"/>
  <c r="H95"/>
  <c r="E96"/>
  <c r="E97"/>
  <c r="E100"/>
  <c r="F99"/>
  <c r="G99"/>
  <c r="G127"/>
  <c r="H99"/>
  <c r="I99"/>
  <c r="J99"/>
  <c r="K99"/>
  <c r="L99"/>
  <c r="F100"/>
  <c r="G100"/>
  <c r="H100"/>
  <c r="I100"/>
  <c r="J100"/>
  <c r="K100"/>
  <c r="L100"/>
  <c r="G128"/>
  <c r="F127"/>
  <c r="F128"/>
  <c r="K89"/>
  <c r="I98"/>
  <c r="E95"/>
  <c r="G79"/>
  <c r="H125"/>
  <c r="E81"/>
  <c r="I116"/>
  <c r="I125"/>
  <c r="I122"/>
  <c r="E29"/>
  <c r="E56"/>
  <c r="E26"/>
  <c r="E17"/>
  <c r="E23"/>
  <c r="E36"/>
  <c r="E32"/>
  <c r="E20"/>
  <c r="E34"/>
  <c r="E38"/>
  <c r="K122"/>
  <c r="G89"/>
  <c r="L89"/>
  <c r="I79"/>
  <c r="J122"/>
  <c r="E85"/>
  <c r="I89"/>
  <c r="E91"/>
  <c r="H89"/>
  <c r="F79"/>
  <c r="F109"/>
  <c r="E80"/>
  <c r="L122"/>
  <c r="F89"/>
  <c r="E90"/>
  <c r="J79"/>
  <c r="H79"/>
  <c r="H98"/>
  <c r="G98"/>
  <c r="E119"/>
  <c r="E116"/>
  <c r="E99"/>
  <c r="E98"/>
  <c r="J89"/>
  <c r="K98"/>
  <c r="J98"/>
  <c r="L98"/>
  <c r="K79"/>
  <c r="L79"/>
  <c r="F98"/>
  <c r="I9"/>
  <c r="F38"/>
  <c r="L112"/>
  <c r="L111"/>
  <c r="L127"/>
  <c r="L110"/>
  <c r="L129"/>
  <c r="K112"/>
  <c r="K111"/>
  <c r="K127"/>
  <c r="K110"/>
  <c r="K129"/>
  <c r="I112"/>
  <c r="I127"/>
  <c r="I110"/>
  <c r="I129"/>
  <c r="J112"/>
  <c r="J111"/>
  <c r="J127"/>
  <c r="J110"/>
  <c r="J129"/>
  <c r="H112"/>
  <c r="H111"/>
  <c r="L14"/>
  <c r="G126"/>
  <c r="H127"/>
  <c r="M127"/>
  <c r="E111"/>
  <c r="E127"/>
  <c r="E112"/>
  <c r="F126"/>
  <c r="E125"/>
  <c r="E122"/>
  <c r="H122"/>
  <c r="H128"/>
  <c r="E89"/>
  <c r="K128"/>
  <c r="I128"/>
  <c r="J109"/>
  <c r="L128"/>
  <c r="J128"/>
  <c r="E79"/>
  <c r="K109"/>
  <c r="K126"/>
  <c r="I109"/>
  <c r="L109"/>
  <c r="L126"/>
  <c r="J126"/>
  <c r="I126"/>
  <c r="M128"/>
  <c r="E128"/>
  <c r="F9"/>
  <c r="E121"/>
  <c r="E120"/>
  <c r="G17"/>
  <c r="F29"/>
  <c r="F26"/>
  <c r="F23"/>
  <c r="H110"/>
  <c r="H109"/>
  <c r="H126"/>
  <c r="M126"/>
  <c r="H129"/>
  <c r="M129"/>
  <c r="E110"/>
  <c r="E129"/>
  <c r="E109"/>
  <c r="E126"/>
</calcChain>
</file>

<file path=xl/comments1.xml><?xml version="1.0" encoding="utf-8"?>
<comments xmlns="http://schemas.openxmlformats.org/spreadsheetml/2006/main">
  <authors>
    <author>Татаринова Наталья Александровна</author>
  </authors>
  <commentList>
    <comment ref="G43" authorId="0">
      <text>
        <r>
          <rPr>
            <b/>
            <sz val="9"/>
            <color indexed="81"/>
            <rFont val="Tahoma"/>
            <family val="2"/>
            <charset val="204"/>
          </rPr>
          <t>Татаринова Наталья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2 011,3</t>
        </r>
      </text>
    </comment>
  </commentList>
</comments>
</file>

<file path=xl/sharedStrings.xml><?xml version="1.0" encoding="utf-8"?>
<sst xmlns="http://schemas.openxmlformats.org/spreadsheetml/2006/main" count="247" uniqueCount="121">
  <si>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</si>
  <si>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</si>
  <si>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</si>
  <si>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</si>
  <si>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</si>
  <si>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бюджет Белоярского района</t>
  </si>
  <si>
    <t>1.2.</t>
  </si>
  <si>
    <t>Разработка схем водоснабжения и водоотведения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</si>
  <si>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</si>
  <si>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</si>
  <si>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1.3.</t>
  </si>
  <si>
    <t>1.4.</t>
  </si>
  <si>
    <t>1.5.</t>
  </si>
  <si>
    <t>1.6.</t>
  </si>
  <si>
    <t>УКС</t>
  </si>
  <si>
    <t>Реконструкция водоочистных сооружений КС Сорумская в п.Сорум Белоярского района, первая очередь. Строительство водоочистных сооружений в п. Сорум (ВОС)</t>
  </si>
  <si>
    <t>1.7.</t>
  </si>
  <si>
    <t>Реконструкция сетей тепловодоснабжения микрорайона №3 в г. Белоярский. Третий этап</t>
  </si>
  <si>
    <t>1.8.</t>
  </si>
  <si>
    <t>1.9.</t>
  </si>
  <si>
    <t>Подпрограмма 1 «Модернизация и реформирование жилищно-коммунального комплекса Белоярского района»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</si>
  <si>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</si>
  <si>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</si>
  <si>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</si>
  <si>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</si>
  <si>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</si>
  <si>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</si>
  <si>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</si>
  <si>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</si>
  <si>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</si>
  <si>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</si>
  <si>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</si>
  <si>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</si>
  <si>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</si>
  <si>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</si>
  <si>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2.1.</t>
  </si>
  <si>
    <t xml:space="preserve">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
</t>
  </si>
  <si>
    <t>Итого по подпрограмме 2</t>
  </si>
  <si>
    <t xml:space="preserve">Подпрограмма 3 «Наш дом » </t>
  </si>
  <si>
    <t>Задача 3 « Проведение капитального ремонта многоквартирных домов, в том числе для  существенного повышения их энергетической эффективности ».</t>
  </si>
  <si>
    <t>3.1.</t>
  </si>
  <si>
    <t>3.2.</t>
  </si>
  <si>
    <t xml:space="preserve">Капитальный ремонт МКД город Белоярский </t>
  </si>
  <si>
    <t>Итого по подпрограмме 3</t>
  </si>
  <si>
    <t>Подпрограмма 5 «Проведение капитального ремонта многоквартирных домов»</t>
  </si>
  <si>
    <t>5.1.</t>
  </si>
  <si>
    <t>Итого по подпрограмме 5</t>
  </si>
  <si>
    <t>Подпрограмма 6 «Переселение граждан из аварийного жилищного фонда»</t>
  </si>
  <si>
    <t>Задача 6 «Переселение жителей каждого отдельно взятого аварийного дома в предельно сжатые сроки».</t>
  </si>
  <si>
    <t xml:space="preserve">Переселение граждан из аварийного жилищного фонда </t>
  </si>
  <si>
    <t>6.1.</t>
  </si>
  <si>
    <t>Итого по подпрограмме 6</t>
  </si>
  <si>
    <t>Задача 7: Организация озеленения территории для обеспечения благоприятных, культурных условий жизни граждан, создания условий для обеспечения бесперебойной работы наружного освещения улиц и дорог в темное время суток, оказание услуг по погребению в соответствии с гарантированным перечнем, содержанию в исправном состоянии зданий и инженерных сооружений межпоселенческих мест захоронений на территории городского поселения Белоярский</t>
  </si>
  <si>
    <t>Организация благоустройства и озеленения территории городского поселения Белоярский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</si>
  <si>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</t>
  </si>
  <si>
    <t>Содержание и благоустройство межпоселенческих мест захоронений на территории Белоярского района</t>
  </si>
  <si>
    <t>7.1.</t>
  </si>
  <si>
    <t>7.2.</t>
  </si>
  <si>
    <t>7.3.</t>
  </si>
  <si>
    <t>Итого по подпрограмме 7</t>
  </si>
  <si>
    <t>Итого по муниципальной программе</t>
  </si>
  <si>
    <t xml:space="preserve">Задача 2:"Развитие энергосбережения и повышение энергоэффективности" </t>
  </si>
  <si>
    <t>Цель: "Улучшение технического состояния многоквартирных домов, повышение их энергетической эффективности"</t>
  </si>
  <si>
    <t>Цели: "Создание безопасных и благоприятных условий проживания граждан, повышения качества реформирования жилищно-коммунального хозяйства, формирования эффективных механизмов управления жилищным фондом, внедрения ресурсосберегающих технологий,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многоквартирных домов, создание института эффективных собственников жилья"</t>
  </si>
  <si>
    <t>Задача 5: "Проведение капитального ремонта многоквартирных домов, в том числе для существенного повышения их энергетической эффективности"</t>
  </si>
  <si>
    <t>Цель: "Улучшение жилищных условий граждан, проживающих  на территории Белоярского района в многоквартирных жилых домах, признанных в установленном порядке аварийными"</t>
  </si>
  <si>
    <t>бюджет федеральный</t>
  </si>
  <si>
    <t>Цель: "Развитие и совершенствование объектов благоустройства городского поселения Белоярский"</t>
  </si>
  <si>
    <t>2.2.</t>
  </si>
  <si>
    <t>Выполнение работ по ремонту уличного освещения</t>
  </si>
  <si>
    <t>Цель: "Энергосбережение и повышение энергоэффективности в организациях бюджетной сферы.
 Энергосбережение и повышения энергетической эффективности в жилищном фонде,  в системах коммунальной инфраструктуры и в транспортном комплексе".</t>
  </si>
  <si>
    <t xml:space="preserve">Капитальный ремонт МКД </t>
  </si>
  <si>
    <t>2.3.</t>
  </si>
  <si>
    <t xml:space="preserve">федеральный бюджет </t>
  </si>
  <si>
    <t xml:space="preserve">
Основные мероприятия муниципальной программы Белоярского района 
«Развитие жилищно-коммунального комплекса и повышение энергетической эффективности в Белоярском районе на 2014 – 2020 годы»
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</si>
  <si>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</si>
  <si>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t>ОМЗ</t>
  </si>
  <si>
    <t>УЖКХ, УКС</t>
  </si>
  <si>
    <t>Проведение капитального ремонта сетей ТВС в городском поселении Белоярский, находящихся в собственности Белоярского района</t>
  </si>
  <si>
    <t>Реконструкция сетей ТВС (ПИР), находящихся в собственности Белоярского района</t>
  </si>
  <si>
    <t>Капитальный ремонт КНС №1 в п.Верхнеказымский (собственность Белоярского района)</t>
  </si>
  <si>
    <t xml:space="preserve">Организация и проведение региональных конкурсов в области энергосбережения и сфере жилищно-коммунального комплекса
</t>
  </si>
  <si>
    <t xml:space="preserve">Капитальный ремонт дворовых территорий многоквартирных домов город Белоярский </t>
  </si>
  <si>
    <t>1.10</t>
  </si>
  <si>
    <t>1.11</t>
  </si>
  <si>
    <t>1.12</t>
  </si>
  <si>
    <t>1.13</t>
  </si>
  <si>
    <t>1.14</t>
  </si>
  <si>
    <t>1.15</t>
  </si>
  <si>
    <t>КФ</t>
  </si>
  <si>
    <t>Подпрограмма 7 «Содержание объектов внешнего благоустройства муниципальной собственности на территории городского поселения Белоярский»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</si>
  <si>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числе:</t>
  </si>
  <si>
    <t>1.12.1</t>
  </si>
  <si>
    <t>УКС, КМС</t>
  </si>
  <si>
    <t>*</t>
  </si>
  <si>
    <t>остаток средств 2014 года, подлежащий возврату в бюджет Муниципального образования.</t>
  </si>
  <si>
    <r>
      <t>31 256,5</t>
    </r>
    <r>
      <rPr>
        <sz val="8"/>
        <color indexed="8"/>
        <rFont val="Calibri"/>
        <family val="2"/>
        <charset val="204"/>
      </rPr>
      <t>*</t>
    </r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</si>
  <si>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</si>
  <si>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</t>
  </si>
  <si>
    <t>Реализация мероприятий п/п "Обеспечение равных прав потребителей на получение энергетических ресурсов"</t>
  </si>
  <si>
    <t>Задача 1: "Повышение эффективности, качества и надежности поставки коммунальных ресурсов"</t>
  </si>
  <si>
    <t>Строительство канализационной насосной станции № 4 по ул.Набережная в г. Белоярский</t>
  </si>
  <si>
    <t>Строительство блочной газовой котельной в районе СУ-926 г. Белоярский</t>
  </si>
  <si>
    <t>Строительство канализационных очистных сооружениий в с.Казым.</t>
  </si>
  <si>
    <t>Строительство канализационных очистных сооружений в п.Сорум.</t>
  </si>
  <si>
    <t>1.16</t>
  </si>
  <si>
    <t>Работы по расчету платы за текущий ремонт и содержание общего имущества в многоквартирном доме</t>
  </si>
  <si>
    <t>1.12.2</t>
  </si>
  <si>
    <t>1.12.3</t>
  </si>
  <si>
    <t>1.12.4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</si>
  <si>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</si>
  <si>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Казым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</si>
  <si>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Верхнеказымский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</si>
  <si>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Полноват</t>
  </si>
  <si>
    <t>1.17</t>
  </si>
  <si>
    <t>Ремонт КНС в п.Сорум (в рамках мероприятий по капитальному ремонт (с заменой) газопроводов, систем теплоснабжения, водоснабжения и водоотведения для подготовки к осенне-зимнему периоду)</t>
  </si>
  <si>
    <t>1.18</t>
  </si>
  <si>
    <t>Реконструкция сетей перегретой воды в  мкр.7 г.Белоярский</t>
  </si>
  <si>
    <t>1.19</t>
  </si>
  <si>
    <t>Завершение строительных работ автоматической газораспределительной станции</t>
  </si>
  <si>
    <t>ПРИЛОЖЕНИЕ 1 
к постановлению администрации
Белоярского района
от 26 ноября 2015 года № 1379       
ПРИЛОЖЕНИЕ 2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</si>
</sst>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3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0" fillId="2" borderId="0" xfId="0" applyNumberFormat="1" applyFill="1"/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0" fontId="0" fillId="0" borderId="0" xfId="0" applyFont="1" applyBorder="1"/>
    <xf numFmtId="0" fontId="0" fillId="0" borderId="3" xfId="0" applyBorder="1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top"/>
    </xf>
    <xf numFmtId="4" fontId="0" fillId="3" borderId="0" xfId="0" applyNumberFormat="1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/>
    <xf numFmtId="0" fontId="5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4" fontId="5" fillId="4" borderId="1" xfId="0" applyNumberFormat="1" applyFont="1" applyFill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/>
    </xf>
    <xf numFmtId="16" fontId="1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view="pageBreakPreview" zoomScale="115" zoomScaleNormal="100" zoomScaleSheetLayoutView="115" workbookViewId="0">
      <selection activeCell="C1" sqref="C1"/>
    </sheetView>
  </sheetViews>
  <sheetFormatPr defaultRowHeight="14.4"/>
  <cols>
    <col min="2" max="2" width="41.33203125" customWidth="1"/>
    <col min="3" max="3" width="13.33203125" customWidth="1"/>
    <col min="4" max="4" width="23.109375" customWidth="1"/>
    <col min="5" max="5" width="14.6640625" customWidth="1"/>
    <col min="6" max="6" width="12.5546875" customWidth="1"/>
    <col min="7" max="7" width="10" bestFit="1" customWidth="1"/>
    <col min="13" max="13" width="19.33203125" customWidth="1"/>
    <col min="14" max="14" width="16.88671875" customWidth="1"/>
    <col min="15" max="15" width="12.6640625" customWidth="1"/>
  </cols>
  <sheetData>
    <row r="1" spans="1:12" ht="117.75" customHeight="1">
      <c r="F1" s="1"/>
      <c r="I1" s="104" t="s">
        <v>120</v>
      </c>
      <c r="J1" s="104"/>
      <c r="K1" s="104"/>
      <c r="L1" s="104"/>
    </row>
    <row r="2" spans="1:12" ht="60" customHeigh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A3" s="103" t="s">
        <v>22</v>
      </c>
      <c r="B3" s="103" t="s">
        <v>21</v>
      </c>
      <c r="C3" s="103" t="s">
        <v>23</v>
      </c>
      <c r="D3" s="103" t="s">
        <v>24</v>
      </c>
      <c r="E3" s="103" t="s">
        <v>26</v>
      </c>
      <c r="F3" s="103"/>
      <c r="G3" s="103"/>
      <c r="H3" s="103"/>
      <c r="I3" s="103"/>
      <c r="J3" s="103"/>
      <c r="K3" s="103"/>
      <c r="L3" s="103"/>
    </row>
    <row r="4" spans="1:12">
      <c r="A4" s="103"/>
      <c r="B4" s="103"/>
      <c r="C4" s="103"/>
      <c r="D4" s="103"/>
      <c r="E4" s="103" t="s">
        <v>25</v>
      </c>
      <c r="F4" s="103" t="s">
        <v>27</v>
      </c>
      <c r="G4" s="103"/>
      <c r="H4" s="103"/>
      <c r="I4" s="103"/>
      <c r="J4" s="103"/>
      <c r="K4" s="103"/>
      <c r="L4" s="103"/>
    </row>
    <row r="5" spans="1:12" ht="62.25" customHeight="1">
      <c r="A5" s="103"/>
      <c r="B5" s="103"/>
      <c r="C5" s="103"/>
      <c r="D5" s="103"/>
      <c r="E5" s="103"/>
      <c r="F5" s="40" t="s">
        <v>28</v>
      </c>
      <c r="G5" s="40" t="s">
        <v>29</v>
      </c>
      <c r="H5" s="40" t="s">
        <v>30</v>
      </c>
      <c r="I5" s="40" t="s">
        <v>31</v>
      </c>
      <c r="J5" s="40" t="s">
        <v>32</v>
      </c>
      <c r="K5" s="40" t="s">
        <v>33</v>
      </c>
      <c r="L5" s="40" t="s">
        <v>34</v>
      </c>
    </row>
    <row r="6" spans="1:12">
      <c r="A6" s="102" t="s">
        <v>20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>
      <c r="A7" s="105" t="s">
        <v>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>
      <c r="A8" s="105" t="s">
        <v>100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>
      <c r="A9" s="103" t="s">
        <v>1</v>
      </c>
      <c r="B9" s="106" t="s">
        <v>78</v>
      </c>
      <c r="C9" s="103" t="s">
        <v>2</v>
      </c>
      <c r="D9" s="76" t="s">
        <v>3</v>
      </c>
      <c r="E9" s="69">
        <f>SUM(E10:E11)</f>
        <v>99293.8</v>
      </c>
      <c r="F9" s="78">
        <f>F11+F10</f>
        <v>0</v>
      </c>
      <c r="G9" s="78">
        <f>G11+G10</f>
        <v>0</v>
      </c>
      <c r="H9" s="68">
        <f>H10+H11</f>
        <v>49117.1</v>
      </c>
      <c r="I9" s="68">
        <f>I11+I10</f>
        <v>42076.700000000004</v>
      </c>
      <c r="J9" s="68">
        <f>J11+J10</f>
        <v>2600</v>
      </c>
      <c r="K9" s="68">
        <f>K11+K10</f>
        <v>2700</v>
      </c>
      <c r="L9" s="68">
        <f>L11+L10</f>
        <v>2800</v>
      </c>
    </row>
    <row r="10" spans="1:12">
      <c r="A10" s="103"/>
      <c r="B10" s="106"/>
      <c r="C10" s="103"/>
      <c r="D10" s="2" t="s">
        <v>4</v>
      </c>
      <c r="E10" s="7">
        <f>SUM(F10:L10)</f>
        <v>86634.1</v>
      </c>
      <c r="F10" s="8">
        <v>0</v>
      </c>
      <c r="G10" s="8">
        <v>0</v>
      </c>
      <c r="H10" s="13">
        <v>46661.2</v>
      </c>
      <c r="I10" s="13">
        <v>39972.9</v>
      </c>
      <c r="J10" s="8">
        <v>0</v>
      </c>
      <c r="K10" s="8">
        <v>0</v>
      </c>
      <c r="L10" s="8">
        <v>0</v>
      </c>
    </row>
    <row r="11" spans="1:12">
      <c r="A11" s="103"/>
      <c r="B11" s="106"/>
      <c r="C11" s="103"/>
      <c r="D11" s="2" t="s">
        <v>5</v>
      </c>
      <c r="E11" s="7">
        <f>SUM(F11:L11)</f>
        <v>12659.7</v>
      </c>
      <c r="F11" s="8">
        <v>0</v>
      </c>
      <c r="G11" s="8">
        <v>0</v>
      </c>
      <c r="H11" s="13">
        <v>2455.9</v>
      </c>
      <c r="I11" s="13">
        <v>2103.8000000000002</v>
      </c>
      <c r="J11" s="13">
        <v>2600</v>
      </c>
      <c r="K11" s="13">
        <v>2700</v>
      </c>
      <c r="L11" s="13">
        <v>2800</v>
      </c>
    </row>
    <row r="12" spans="1:12" ht="26.25" customHeight="1">
      <c r="A12" s="103" t="s">
        <v>6</v>
      </c>
      <c r="B12" s="106" t="s">
        <v>98</v>
      </c>
      <c r="C12" s="103" t="s">
        <v>2</v>
      </c>
      <c r="D12" s="76" t="s">
        <v>3</v>
      </c>
      <c r="E12" s="68">
        <f>E13</f>
        <v>2322.5</v>
      </c>
      <c r="F12" s="68">
        <f>F13</f>
        <v>200.8</v>
      </c>
      <c r="G12" s="68">
        <f t="shared" ref="G12:L12" si="0">G13</f>
        <v>671.5</v>
      </c>
      <c r="H12" s="68">
        <f t="shared" si="0"/>
        <v>708.3</v>
      </c>
      <c r="I12" s="68">
        <f t="shared" si="0"/>
        <v>741.9</v>
      </c>
      <c r="J12" s="79">
        <f t="shared" si="0"/>
        <v>0</v>
      </c>
      <c r="K12" s="79">
        <f t="shared" si="0"/>
        <v>0</v>
      </c>
      <c r="L12" s="79">
        <f t="shared" si="0"/>
        <v>0</v>
      </c>
    </row>
    <row r="13" spans="1:12" ht="21.75" customHeight="1">
      <c r="A13" s="103"/>
      <c r="B13" s="106"/>
      <c r="C13" s="103"/>
      <c r="D13" s="2" t="s">
        <v>4</v>
      </c>
      <c r="E13" s="13">
        <f>SUM(F13:L13)</f>
        <v>2322.5</v>
      </c>
      <c r="F13" s="13">
        <v>200.8</v>
      </c>
      <c r="G13" s="13">
        <v>671.5</v>
      </c>
      <c r="H13" s="13">
        <v>708.3</v>
      </c>
      <c r="I13" s="13">
        <v>741.9</v>
      </c>
      <c r="J13" s="12">
        <v>0</v>
      </c>
      <c r="K13" s="12">
        <v>0</v>
      </c>
      <c r="L13" s="12">
        <v>0</v>
      </c>
    </row>
    <row r="14" spans="1:12" ht="15" customHeight="1">
      <c r="A14" s="103" t="s">
        <v>10</v>
      </c>
      <c r="B14" s="106" t="s">
        <v>97</v>
      </c>
      <c r="C14" s="103" t="s">
        <v>2</v>
      </c>
      <c r="D14" s="76" t="s">
        <v>3</v>
      </c>
      <c r="E14" s="68">
        <f>SUM(E15+E16)</f>
        <v>128444.636</v>
      </c>
      <c r="F14" s="68">
        <f t="shared" ref="F14:L14" si="1">F15+F16</f>
        <v>21180.199999999997</v>
      </c>
      <c r="G14" s="68">
        <f t="shared" si="1"/>
        <v>38995.135999999999</v>
      </c>
      <c r="H14" s="68">
        <f t="shared" si="1"/>
        <v>29927</v>
      </c>
      <c r="I14" s="68">
        <f t="shared" si="1"/>
        <v>29980.3</v>
      </c>
      <c r="J14" s="68">
        <f t="shared" si="1"/>
        <v>2652.5</v>
      </c>
      <c r="K14" s="68">
        <f t="shared" si="1"/>
        <v>2785.1</v>
      </c>
      <c r="L14" s="68">
        <f t="shared" si="1"/>
        <v>2924.4</v>
      </c>
    </row>
    <row r="15" spans="1:12">
      <c r="A15" s="103"/>
      <c r="B15" s="106"/>
      <c r="C15" s="103"/>
      <c r="D15" s="2" t="s">
        <v>4</v>
      </c>
      <c r="E15" s="13">
        <f>SUM(F15:L15)</f>
        <v>108620.1</v>
      </c>
      <c r="F15" s="13">
        <f>2584.6+16661.5</f>
        <v>19246.099999999999</v>
      </c>
      <c r="G15" s="13">
        <f>4176+24012+5398+1830</f>
        <v>35416</v>
      </c>
      <c r="H15" s="13">
        <f>4368+22647</f>
        <v>27015</v>
      </c>
      <c r="I15" s="13">
        <f>4556+22387</f>
        <v>26943</v>
      </c>
      <c r="J15" s="12">
        <v>0</v>
      </c>
      <c r="K15" s="12">
        <v>0</v>
      </c>
      <c r="L15" s="12">
        <v>0</v>
      </c>
    </row>
    <row r="16" spans="1:12">
      <c r="A16" s="103"/>
      <c r="B16" s="106"/>
      <c r="C16" s="103"/>
      <c r="D16" s="2" t="s">
        <v>5</v>
      </c>
      <c r="E16" s="13">
        <f>SUM(F16:L16)</f>
        <v>19824.536</v>
      </c>
      <c r="F16" s="13">
        <v>1934.1</v>
      </c>
      <c r="G16" s="13">
        <f>2784+500+295.136</f>
        <v>3579.136</v>
      </c>
      <c r="H16" s="13">
        <v>2912</v>
      </c>
      <c r="I16" s="7">
        <v>3037.3</v>
      </c>
      <c r="J16" s="13">
        <v>2652.5</v>
      </c>
      <c r="K16" s="7">
        <v>2785.1</v>
      </c>
      <c r="L16" s="13">
        <v>2924.4</v>
      </c>
    </row>
    <row r="17" spans="1:12">
      <c r="A17" s="103" t="s">
        <v>11</v>
      </c>
      <c r="B17" s="109" t="s">
        <v>7</v>
      </c>
      <c r="C17" s="103" t="s">
        <v>2</v>
      </c>
      <c r="D17" s="76" t="s">
        <v>3</v>
      </c>
      <c r="E17" s="68">
        <f>SUM(E18:E19)</f>
        <v>652.93076999999994</v>
      </c>
      <c r="F17" s="79">
        <f>F19+F18</f>
        <v>0</v>
      </c>
      <c r="G17" s="68">
        <f>G18+G19</f>
        <v>652.93076999999994</v>
      </c>
      <c r="H17" s="79">
        <f>H19+H18</f>
        <v>0</v>
      </c>
      <c r="I17" s="79">
        <f>I19+I18</f>
        <v>0</v>
      </c>
      <c r="J17" s="79">
        <f>J19+J18</f>
        <v>0</v>
      </c>
      <c r="K17" s="79">
        <f>K19+K18</f>
        <v>0</v>
      </c>
      <c r="L17" s="79">
        <f>L19+L18</f>
        <v>0</v>
      </c>
    </row>
    <row r="18" spans="1:12">
      <c r="A18" s="103"/>
      <c r="B18" s="109"/>
      <c r="C18" s="103"/>
      <c r="D18" s="2" t="s">
        <v>4</v>
      </c>
      <c r="E18" s="13">
        <f>SUM(F18:L18)</f>
        <v>0</v>
      </c>
      <c r="F18" s="8">
        <v>0</v>
      </c>
      <c r="G18" s="13">
        <v>0</v>
      </c>
      <c r="H18" s="12">
        <v>0</v>
      </c>
      <c r="I18" s="9">
        <v>0</v>
      </c>
      <c r="J18" s="12">
        <v>0</v>
      </c>
      <c r="K18" s="9">
        <v>0</v>
      </c>
      <c r="L18" s="12">
        <v>0</v>
      </c>
    </row>
    <row r="19" spans="1:12">
      <c r="A19" s="103"/>
      <c r="B19" s="109"/>
      <c r="C19" s="103"/>
      <c r="D19" s="2" t="s">
        <v>5</v>
      </c>
      <c r="E19" s="13">
        <f>SUM(F19:L19)</f>
        <v>652.93076999999994</v>
      </c>
      <c r="F19" s="8">
        <v>0</v>
      </c>
      <c r="G19" s="13">
        <f>1152.1-204.03323-295.136</f>
        <v>652.93076999999994</v>
      </c>
      <c r="H19" s="12">
        <v>0</v>
      </c>
      <c r="I19" s="9">
        <v>0</v>
      </c>
      <c r="J19" s="12">
        <v>0</v>
      </c>
      <c r="K19" s="9">
        <v>0</v>
      </c>
      <c r="L19" s="12">
        <v>0</v>
      </c>
    </row>
    <row r="20" spans="1:12">
      <c r="A20" s="103" t="s">
        <v>12</v>
      </c>
      <c r="B20" s="106" t="s">
        <v>15</v>
      </c>
      <c r="C20" s="103" t="s">
        <v>14</v>
      </c>
      <c r="D20" s="76" t="s">
        <v>3</v>
      </c>
      <c r="E20" s="69">
        <f>SUM(E21:E22)</f>
        <v>25590</v>
      </c>
      <c r="F20" s="69">
        <f>F21+F22</f>
        <v>24590</v>
      </c>
      <c r="G20" s="69">
        <f t="shared" ref="G20:L20" si="2">G22+G21</f>
        <v>1000</v>
      </c>
      <c r="H20" s="79">
        <f t="shared" si="2"/>
        <v>0</v>
      </c>
      <c r="I20" s="79">
        <f t="shared" si="2"/>
        <v>0</v>
      </c>
      <c r="J20" s="79">
        <f t="shared" si="2"/>
        <v>0</v>
      </c>
      <c r="K20" s="79">
        <f t="shared" si="2"/>
        <v>0</v>
      </c>
      <c r="L20" s="79">
        <f t="shared" si="2"/>
        <v>0</v>
      </c>
    </row>
    <row r="21" spans="1:12">
      <c r="A21" s="103"/>
      <c r="B21" s="108"/>
      <c r="C21" s="107"/>
      <c r="D21" s="2" t="s">
        <v>4</v>
      </c>
      <c r="E21" s="7">
        <f>SUM(F21:L21)</f>
        <v>23170</v>
      </c>
      <c r="F21" s="7">
        <v>23170</v>
      </c>
      <c r="G21" s="14">
        <v>0</v>
      </c>
      <c r="H21" s="14">
        <v>0</v>
      </c>
      <c r="I21" s="10">
        <v>0</v>
      </c>
      <c r="J21" s="14">
        <v>0</v>
      </c>
      <c r="K21" s="10">
        <v>0</v>
      </c>
      <c r="L21" s="14">
        <v>0</v>
      </c>
    </row>
    <row r="22" spans="1:12">
      <c r="A22" s="103"/>
      <c r="B22" s="108"/>
      <c r="C22" s="107"/>
      <c r="D22" s="27" t="s">
        <v>5</v>
      </c>
      <c r="E22" s="47">
        <f>SUM(F22:L22)</f>
        <v>2420</v>
      </c>
      <c r="F22" s="47">
        <v>1420</v>
      </c>
      <c r="G22" s="47">
        <v>1000</v>
      </c>
      <c r="H22" s="14">
        <v>0</v>
      </c>
      <c r="I22" s="10">
        <v>0</v>
      </c>
      <c r="J22" s="14">
        <v>0</v>
      </c>
      <c r="K22" s="10">
        <v>0</v>
      </c>
      <c r="L22" s="14">
        <v>0</v>
      </c>
    </row>
    <row r="23" spans="1:12">
      <c r="A23" s="103" t="s">
        <v>13</v>
      </c>
      <c r="B23" s="106" t="s">
        <v>17</v>
      </c>
      <c r="C23" s="103" t="s">
        <v>14</v>
      </c>
      <c r="D23" s="76" t="s">
        <v>3</v>
      </c>
      <c r="E23" s="69">
        <f>SUM(E24:E25)</f>
        <v>5075</v>
      </c>
      <c r="F23" s="69">
        <f>F24+F25</f>
        <v>5075</v>
      </c>
      <c r="G23" s="79">
        <f t="shared" ref="G23:L23" si="3">G25+G24</f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</row>
    <row r="24" spans="1:12" ht="15.75" customHeight="1">
      <c r="A24" s="103"/>
      <c r="B24" s="108"/>
      <c r="C24" s="107"/>
      <c r="D24" s="2" t="s">
        <v>4</v>
      </c>
      <c r="E24" s="7">
        <f>SUM(F24:L24)</f>
        <v>4821</v>
      </c>
      <c r="F24" s="7">
        <v>4821</v>
      </c>
      <c r="G24" s="14">
        <v>0</v>
      </c>
      <c r="H24" s="14">
        <v>0</v>
      </c>
      <c r="I24" s="10">
        <v>0</v>
      </c>
      <c r="J24" s="14">
        <v>0</v>
      </c>
      <c r="K24" s="10">
        <v>0</v>
      </c>
      <c r="L24" s="14">
        <v>0</v>
      </c>
    </row>
    <row r="25" spans="1:12">
      <c r="A25" s="103"/>
      <c r="B25" s="108"/>
      <c r="C25" s="107"/>
      <c r="D25" s="2" t="s">
        <v>5</v>
      </c>
      <c r="E25" s="48">
        <f>SUM(F25:L25)</f>
        <v>254</v>
      </c>
      <c r="F25" s="48">
        <v>254</v>
      </c>
      <c r="G25" s="49">
        <v>0</v>
      </c>
      <c r="H25" s="49">
        <v>0</v>
      </c>
      <c r="I25" s="50">
        <v>0</v>
      </c>
      <c r="J25" s="49">
        <v>0</v>
      </c>
      <c r="K25" s="50">
        <v>0</v>
      </c>
      <c r="L25" s="49">
        <v>0</v>
      </c>
    </row>
    <row r="26" spans="1:12">
      <c r="A26" s="103" t="s">
        <v>16</v>
      </c>
      <c r="B26" s="106" t="s">
        <v>101</v>
      </c>
      <c r="C26" s="103" t="s">
        <v>14</v>
      </c>
      <c r="D26" s="76" t="s">
        <v>3</v>
      </c>
      <c r="E26" s="69">
        <f>SUM(E27:E28)</f>
        <v>5777</v>
      </c>
      <c r="F26" s="69">
        <f>F27+F28</f>
        <v>5777</v>
      </c>
      <c r="G26" s="79">
        <f t="shared" ref="G26:L26" si="4">G28+G27</f>
        <v>0</v>
      </c>
      <c r="H26" s="79">
        <f t="shared" si="4"/>
        <v>0</v>
      </c>
      <c r="I26" s="79">
        <f t="shared" si="4"/>
        <v>0</v>
      </c>
      <c r="J26" s="79">
        <f t="shared" si="4"/>
        <v>0</v>
      </c>
      <c r="K26" s="79">
        <f t="shared" si="4"/>
        <v>0</v>
      </c>
      <c r="L26" s="79">
        <f t="shared" si="4"/>
        <v>0</v>
      </c>
    </row>
    <row r="27" spans="1:12">
      <c r="A27" s="103"/>
      <c r="B27" s="108"/>
      <c r="C27" s="107"/>
      <c r="D27" s="2" t="s">
        <v>4</v>
      </c>
      <c r="E27" s="7">
        <f>SUM(F27:L27)</f>
        <v>5440</v>
      </c>
      <c r="F27" s="7">
        <v>5440</v>
      </c>
      <c r="G27" s="14">
        <v>0</v>
      </c>
      <c r="H27" s="14">
        <v>0</v>
      </c>
      <c r="I27" s="10">
        <v>0</v>
      </c>
      <c r="J27" s="14">
        <v>0</v>
      </c>
      <c r="K27" s="10">
        <v>0</v>
      </c>
      <c r="L27" s="14">
        <v>0</v>
      </c>
    </row>
    <row r="28" spans="1:12">
      <c r="A28" s="103"/>
      <c r="B28" s="108"/>
      <c r="C28" s="107"/>
      <c r="D28" s="2" t="s">
        <v>5</v>
      </c>
      <c r="E28" s="7">
        <f>SUM(F28:L28)</f>
        <v>337</v>
      </c>
      <c r="F28" s="7">
        <v>337</v>
      </c>
      <c r="G28" s="14">
        <v>0</v>
      </c>
      <c r="H28" s="14">
        <v>0</v>
      </c>
      <c r="I28" s="10">
        <v>0</v>
      </c>
      <c r="J28" s="14">
        <v>0</v>
      </c>
      <c r="K28" s="10">
        <v>0</v>
      </c>
      <c r="L28" s="14">
        <v>0</v>
      </c>
    </row>
    <row r="29" spans="1:12">
      <c r="A29" s="103" t="s">
        <v>18</v>
      </c>
      <c r="B29" s="114" t="s">
        <v>102</v>
      </c>
      <c r="C29" s="103" t="s">
        <v>14</v>
      </c>
      <c r="D29" s="76" t="s">
        <v>3</v>
      </c>
      <c r="E29" s="69">
        <f>SUM(E30:E31)</f>
        <v>5785</v>
      </c>
      <c r="F29" s="69">
        <f>F30+F31</f>
        <v>5785</v>
      </c>
      <c r="G29" s="79">
        <f t="shared" ref="G29:L29" si="5">G31+G30</f>
        <v>0</v>
      </c>
      <c r="H29" s="79">
        <f t="shared" si="5"/>
        <v>0</v>
      </c>
      <c r="I29" s="79">
        <f t="shared" si="5"/>
        <v>0</v>
      </c>
      <c r="J29" s="79">
        <f t="shared" si="5"/>
        <v>0</v>
      </c>
      <c r="K29" s="79">
        <f t="shared" si="5"/>
        <v>0</v>
      </c>
      <c r="L29" s="79">
        <f t="shared" si="5"/>
        <v>0</v>
      </c>
    </row>
    <row r="30" spans="1:12">
      <c r="A30" s="103"/>
      <c r="B30" s="115"/>
      <c r="C30" s="107"/>
      <c r="D30" s="2" t="s">
        <v>4</v>
      </c>
      <c r="E30" s="7">
        <f>SUM(F30:L30)</f>
        <v>5496</v>
      </c>
      <c r="F30" s="7">
        <v>5496</v>
      </c>
      <c r="G30" s="14">
        <v>0</v>
      </c>
      <c r="H30" s="14">
        <v>0</v>
      </c>
      <c r="I30" s="10">
        <v>0</v>
      </c>
      <c r="J30" s="14">
        <v>0</v>
      </c>
      <c r="K30" s="10">
        <v>0</v>
      </c>
      <c r="L30" s="14">
        <v>0</v>
      </c>
    </row>
    <row r="31" spans="1:12">
      <c r="A31" s="103"/>
      <c r="B31" s="115"/>
      <c r="C31" s="107"/>
      <c r="D31" s="2" t="s">
        <v>5</v>
      </c>
      <c r="E31" s="7">
        <f>SUM(F31:L31)</f>
        <v>289</v>
      </c>
      <c r="F31" s="7">
        <v>289</v>
      </c>
      <c r="G31" s="14">
        <v>0</v>
      </c>
      <c r="H31" s="14">
        <v>0</v>
      </c>
      <c r="I31" s="10">
        <v>0</v>
      </c>
      <c r="J31" s="14">
        <v>0</v>
      </c>
      <c r="K31" s="10">
        <v>0</v>
      </c>
      <c r="L31" s="14">
        <v>0</v>
      </c>
    </row>
    <row r="32" spans="1:12">
      <c r="A32" s="103" t="s">
        <v>19</v>
      </c>
      <c r="B32" s="114" t="s">
        <v>103</v>
      </c>
      <c r="C32" s="103" t="s">
        <v>14</v>
      </c>
      <c r="D32" s="76" t="s">
        <v>3</v>
      </c>
      <c r="E32" s="69">
        <f>SUM(E33:E33)</f>
        <v>3134.2</v>
      </c>
      <c r="F32" s="69">
        <f t="shared" ref="F32:L32" si="6">F33</f>
        <v>2102</v>
      </c>
      <c r="G32" s="69">
        <f t="shared" si="6"/>
        <v>1032.2</v>
      </c>
      <c r="H32" s="69">
        <f t="shared" si="6"/>
        <v>0</v>
      </c>
      <c r="I32" s="69">
        <f t="shared" si="6"/>
        <v>0</v>
      </c>
      <c r="J32" s="69">
        <f t="shared" si="6"/>
        <v>0</v>
      </c>
      <c r="K32" s="69">
        <f t="shared" si="6"/>
        <v>0</v>
      </c>
      <c r="L32" s="69">
        <f t="shared" si="6"/>
        <v>0</v>
      </c>
    </row>
    <row r="33" spans="1:13">
      <c r="A33" s="103"/>
      <c r="B33" s="115"/>
      <c r="C33" s="107"/>
      <c r="D33" s="2" t="s">
        <v>5</v>
      </c>
      <c r="E33" s="7">
        <f>SUM(F33:L33)</f>
        <v>3134.2</v>
      </c>
      <c r="F33" s="7">
        <v>2102</v>
      </c>
      <c r="G33" s="56">
        <f>1117.2-85</f>
        <v>1032.2</v>
      </c>
      <c r="H33" s="14">
        <v>0</v>
      </c>
      <c r="I33" s="10">
        <v>0</v>
      </c>
      <c r="J33" s="14">
        <v>0</v>
      </c>
      <c r="K33" s="10">
        <v>0</v>
      </c>
      <c r="L33" s="14">
        <v>0</v>
      </c>
    </row>
    <row r="34" spans="1:13" s="3" customFormat="1" ht="12.75" customHeight="1">
      <c r="A34" s="143" t="s">
        <v>83</v>
      </c>
      <c r="B34" s="98" t="s">
        <v>79</v>
      </c>
      <c r="C34" s="103" t="s">
        <v>14</v>
      </c>
      <c r="D34" s="76" t="s">
        <v>3</v>
      </c>
      <c r="E34" s="77">
        <f>SUM(E35:E35)</f>
        <v>255.4</v>
      </c>
      <c r="F34" s="77">
        <f t="shared" ref="F34:L34" si="7">F35</f>
        <v>255.4</v>
      </c>
      <c r="G34" s="79">
        <f t="shared" si="7"/>
        <v>0</v>
      </c>
      <c r="H34" s="79">
        <f t="shared" si="7"/>
        <v>0</v>
      </c>
      <c r="I34" s="79">
        <f t="shared" si="7"/>
        <v>0</v>
      </c>
      <c r="J34" s="79">
        <f t="shared" si="7"/>
        <v>0</v>
      </c>
      <c r="K34" s="79">
        <f t="shared" si="7"/>
        <v>0</v>
      </c>
      <c r="L34" s="79">
        <f t="shared" si="7"/>
        <v>0</v>
      </c>
      <c r="M34" s="4"/>
    </row>
    <row r="35" spans="1:13" s="3" customFormat="1" ht="12.75" customHeight="1">
      <c r="A35" s="143"/>
      <c r="B35" s="99"/>
      <c r="C35" s="107"/>
      <c r="D35" s="2" t="s">
        <v>5</v>
      </c>
      <c r="E35" s="45">
        <f>SUM(F35:L35)</f>
        <v>255.4</v>
      </c>
      <c r="F35" s="45">
        <f>320-64.6</f>
        <v>255.4</v>
      </c>
      <c r="G35" s="14">
        <v>0</v>
      </c>
      <c r="H35" s="14">
        <v>0</v>
      </c>
      <c r="I35" s="10">
        <v>0</v>
      </c>
      <c r="J35" s="14">
        <v>0</v>
      </c>
      <c r="K35" s="10">
        <v>0</v>
      </c>
      <c r="L35" s="14">
        <v>0</v>
      </c>
      <c r="M35" s="4"/>
    </row>
    <row r="36" spans="1:13" s="3" customFormat="1" ht="12.75" customHeight="1">
      <c r="A36" s="120" t="s">
        <v>84</v>
      </c>
      <c r="B36" s="114" t="s">
        <v>104</v>
      </c>
      <c r="C36" s="116" t="s">
        <v>14</v>
      </c>
      <c r="D36" s="73" t="s">
        <v>3</v>
      </c>
      <c r="E36" s="74">
        <f>SUM(E37:E37)</f>
        <v>255</v>
      </c>
      <c r="F36" s="74">
        <f>F37</f>
        <v>170</v>
      </c>
      <c r="G36" s="75">
        <f>SUM(G37:G37)</f>
        <v>85</v>
      </c>
      <c r="H36" s="79">
        <f>H37</f>
        <v>0</v>
      </c>
      <c r="I36" s="79">
        <f>I37</f>
        <v>0</v>
      </c>
      <c r="J36" s="79">
        <f>J37</f>
        <v>0</v>
      </c>
      <c r="K36" s="79">
        <f>K37</f>
        <v>0</v>
      </c>
      <c r="L36" s="79">
        <f>L37</f>
        <v>0</v>
      </c>
      <c r="M36" s="4"/>
    </row>
    <row r="37" spans="1:13" s="3" customFormat="1" ht="12.75" customHeight="1">
      <c r="A37" s="120"/>
      <c r="B37" s="115"/>
      <c r="C37" s="117"/>
      <c r="D37" s="57" t="s">
        <v>5</v>
      </c>
      <c r="E37" s="59">
        <f>SUM(F37:L37)</f>
        <v>255</v>
      </c>
      <c r="F37" s="58">
        <v>170</v>
      </c>
      <c r="G37" s="56">
        <v>85</v>
      </c>
      <c r="H37" s="49">
        <v>0</v>
      </c>
      <c r="I37" s="50">
        <v>0</v>
      </c>
      <c r="J37" s="49">
        <v>0</v>
      </c>
      <c r="K37" s="50">
        <v>0</v>
      </c>
      <c r="L37" s="49">
        <v>0</v>
      </c>
      <c r="M37" s="4"/>
    </row>
    <row r="38" spans="1:13" s="3" customFormat="1" ht="19.5" customHeight="1">
      <c r="A38" s="120" t="s">
        <v>85</v>
      </c>
      <c r="B38" s="94" t="s">
        <v>91</v>
      </c>
      <c r="C38" s="121" t="s">
        <v>89</v>
      </c>
      <c r="D38" s="81" t="s">
        <v>3</v>
      </c>
      <c r="E38" s="65">
        <f>E39+E40</f>
        <v>111790.36842</v>
      </c>
      <c r="F38" s="65">
        <f>F39+F40</f>
        <v>57215.4</v>
      </c>
      <c r="G38" s="65">
        <f>G39+G40</f>
        <v>54574.968419999997</v>
      </c>
      <c r="H38" s="79">
        <f>H40+H39</f>
        <v>0</v>
      </c>
      <c r="I38" s="79">
        <f>I40+I39</f>
        <v>0</v>
      </c>
      <c r="J38" s="79">
        <f>J40+J39</f>
        <v>0</v>
      </c>
      <c r="K38" s="79">
        <f>K40+K39</f>
        <v>0</v>
      </c>
      <c r="L38" s="79">
        <f>L40+L39</f>
        <v>0</v>
      </c>
      <c r="M38" s="4"/>
    </row>
    <row r="39" spans="1:13" s="3" customFormat="1" ht="19.5" customHeight="1">
      <c r="A39" s="120"/>
      <c r="B39" s="118"/>
      <c r="C39" s="121"/>
      <c r="D39" s="55" t="s">
        <v>4</v>
      </c>
      <c r="E39" s="48">
        <f>SUM(F39:L39)</f>
        <v>101273.4</v>
      </c>
      <c r="F39" s="48">
        <f>F42+F45+F48+F51</f>
        <v>48665.4</v>
      </c>
      <c r="G39" s="56">
        <f>G42+G45+G48+G51</f>
        <v>52608</v>
      </c>
      <c r="H39" s="49">
        <v>0</v>
      </c>
      <c r="I39" s="49">
        <v>0</v>
      </c>
      <c r="J39" s="49">
        <v>0</v>
      </c>
      <c r="K39" s="50">
        <v>0</v>
      </c>
      <c r="L39" s="50">
        <v>0</v>
      </c>
      <c r="M39" s="4"/>
    </row>
    <row r="40" spans="1:13" s="3" customFormat="1" ht="16.5" customHeight="1">
      <c r="A40" s="120"/>
      <c r="B40" s="119"/>
      <c r="C40" s="122"/>
      <c r="D40" s="55" t="s">
        <v>5</v>
      </c>
      <c r="E40" s="48">
        <f>SUM(F40:L40)</f>
        <v>10516.968420000001</v>
      </c>
      <c r="F40" s="48">
        <f>F43+F46+F49+F52</f>
        <v>8550</v>
      </c>
      <c r="G40" s="48">
        <f>G43+G46+G49+G52</f>
        <v>1966.9684200000002</v>
      </c>
      <c r="H40" s="49">
        <v>0</v>
      </c>
      <c r="I40" s="50">
        <v>0</v>
      </c>
      <c r="J40" s="49">
        <v>0</v>
      </c>
      <c r="K40" s="50">
        <v>0</v>
      </c>
      <c r="L40" s="50">
        <v>0</v>
      </c>
      <c r="M40" s="4"/>
    </row>
    <row r="41" spans="1:13" s="3" customFormat="1" ht="18.75" customHeight="1">
      <c r="A41" s="123" t="s">
        <v>92</v>
      </c>
      <c r="B41" s="94" t="s">
        <v>110</v>
      </c>
      <c r="C41" s="126"/>
      <c r="D41" s="55" t="s">
        <v>3</v>
      </c>
      <c r="E41" s="48">
        <f>E42+E43</f>
        <v>96631</v>
      </c>
      <c r="F41" s="48">
        <f>F42+F43</f>
        <v>57215.4</v>
      </c>
      <c r="G41" s="48">
        <f>G42+G43</f>
        <v>39415.599999999999</v>
      </c>
      <c r="H41" s="12">
        <f>H43+H42</f>
        <v>0</v>
      </c>
      <c r="I41" s="12">
        <f>I43+I42</f>
        <v>0</v>
      </c>
      <c r="J41" s="12">
        <f>J43+J42</f>
        <v>0</v>
      </c>
      <c r="K41" s="12">
        <f>K43+K42</f>
        <v>0</v>
      </c>
      <c r="L41" s="12">
        <f>L43+L42</f>
        <v>0</v>
      </c>
      <c r="M41" s="4"/>
    </row>
    <row r="42" spans="1:13" s="3" customFormat="1" ht="18.75" customHeight="1">
      <c r="A42" s="124"/>
      <c r="B42" s="118"/>
      <c r="C42" s="121"/>
      <c r="D42" s="55" t="s">
        <v>4</v>
      </c>
      <c r="E42" s="48">
        <f>SUM(F42:L42)</f>
        <v>86881</v>
      </c>
      <c r="F42" s="48">
        <v>48665.4</v>
      </c>
      <c r="G42" s="48">
        <v>38215.599999999999</v>
      </c>
      <c r="H42" s="49">
        <v>0</v>
      </c>
      <c r="I42" s="50">
        <v>0</v>
      </c>
      <c r="J42" s="49">
        <v>0</v>
      </c>
      <c r="K42" s="50">
        <v>0</v>
      </c>
      <c r="L42" s="50">
        <v>0</v>
      </c>
      <c r="M42" s="4"/>
    </row>
    <row r="43" spans="1:13" s="3" customFormat="1" ht="18.75" customHeight="1">
      <c r="A43" s="125"/>
      <c r="B43" s="119"/>
      <c r="C43" s="122"/>
      <c r="D43" s="55" t="s">
        <v>5</v>
      </c>
      <c r="E43" s="48">
        <f>SUM(F43:L43)</f>
        <v>9750</v>
      </c>
      <c r="F43" s="48">
        <v>8550</v>
      </c>
      <c r="G43" s="48">
        <v>1200</v>
      </c>
      <c r="H43" s="49">
        <v>0</v>
      </c>
      <c r="I43" s="50">
        <v>0</v>
      </c>
      <c r="J43" s="49">
        <v>0</v>
      </c>
      <c r="K43" s="50">
        <v>0</v>
      </c>
      <c r="L43" s="50">
        <v>0</v>
      </c>
      <c r="M43" s="4"/>
    </row>
    <row r="44" spans="1:13" s="3" customFormat="1" ht="18.75" customHeight="1">
      <c r="A44" s="123" t="s">
        <v>107</v>
      </c>
      <c r="B44" s="94" t="s">
        <v>111</v>
      </c>
      <c r="C44" s="126"/>
      <c r="D44" s="55" t="s">
        <v>3</v>
      </c>
      <c r="E44" s="48">
        <f>E45+E46</f>
        <v>7349.8947399999997</v>
      </c>
      <c r="F44" s="82">
        <f>F45+F46</f>
        <v>0</v>
      </c>
      <c r="G44" s="48">
        <f>G45+G46</f>
        <v>7349.8947399999997</v>
      </c>
      <c r="H44" s="12">
        <f>H46+H45</f>
        <v>0</v>
      </c>
      <c r="I44" s="12">
        <f>I46+I45</f>
        <v>0</v>
      </c>
      <c r="J44" s="12">
        <f>J46+J45</f>
        <v>0</v>
      </c>
      <c r="K44" s="12">
        <f>K46+K45</f>
        <v>0</v>
      </c>
      <c r="L44" s="12">
        <f>L46+L45</f>
        <v>0</v>
      </c>
      <c r="M44" s="4"/>
    </row>
    <row r="45" spans="1:13" s="3" customFormat="1" ht="18.75" customHeight="1">
      <c r="A45" s="124"/>
      <c r="B45" s="118"/>
      <c r="C45" s="121"/>
      <c r="D45" s="55" t="s">
        <v>4</v>
      </c>
      <c r="E45" s="48">
        <f>SUM(F45:L45)</f>
        <v>6982.4</v>
      </c>
      <c r="F45" s="82">
        <v>0</v>
      </c>
      <c r="G45" s="48">
        <v>6982.4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"/>
    </row>
    <row r="46" spans="1:13" s="3" customFormat="1" ht="19.5" customHeight="1">
      <c r="A46" s="125"/>
      <c r="B46" s="119"/>
      <c r="C46" s="122"/>
      <c r="D46" s="55" t="s">
        <v>5</v>
      </c>
      <c r="E46" s="48">
        <f>SUM(F46:L46)</f>
        <v>367.49473999999998</v>
      </c>
      <c r="F46" s="82">
        <v>0</v>
      </c>
      <c r="G46" s="48">
        <v>367.49473999999998</v>
      </c>
      <c r="H46" s="49">
        <v>0</v>
      </c>
      <c r="I46" s="50">
        <v>0</v>
      </c>
      <c r="J46" s="49">
        <v>0</v>
      </c>
      <c r="K46" s="50">
        <v>0</v>
      </c>
      <c r="L46" s="50">
        <v>0</v>
      </c>
      <c r="M46" s="4"/>
    </row>
    <row r="47" spans="1:13" s="3" customFormat="1" ht="15.75" customHeight="1">
      <c r="A47" s="123" t="s">
        <v>108</v>
      </c>
      <c r="B47" s="94" t="s">
        <v>112</v>
      </c>
      <c r="C47" s="126"/>
      <c r="D47" s="55" t="s">
        <v>3</v>
      </c>
      <c r="E47" s="48">
        <f>E48+E49</f>
        <v>2589.4736800000001</v>
      </c>
      <c r="F47" s="82">
        <f>F48+F49</f>
        <v>0</v>
      </c>
      <c r="G47" s="48">
        <f>G48+G49</f>
        <v>2589.4736800000001</v>
      </c>
      <c r="H47" s="12">
        <f>H49+H48</f>
        <v>0</v>
      </c>
      <c r="I47" s="12">
        <f>I49+I48</f>
        <v>0</v>
      </c>
      <c r="J47" s="12">
        <f>J49+J48</f>
        <v>0</v>
      </c>
      <c r="K47" s="12">
        <f>K49+K48</f>
        <v>0</v>
      </c>
      <c r="L47" s="12">
        <f>L49+L48</f>
        <v>0</v>
      </c>
      <c r="M47" s="4"/>
    </row>
    <row r="48" spans="1:13" s="3" customFormat="1" ht="15" customHeight="1">
      <c r="A48" s="124"/>
      <c r="B48" s="118"/>
      <c r="C48" s="121"/>
      <c r="D48" s="55" t="s">
        <v>4</v>
      </c>
      <c r="E48" s="48">
        <f>SUM(F48:L48)</f>
        <v>2460</v>
      </c>
      <c r="F48" s="82">
        <v>0</v>
      </c>
      <c r="G48" s="48">
        <v>2460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"/>
    </row>
    <row r="49" spans="1:13" s="3" customFormat="1" ht="17.25" customHeight="1">
      <c r="A49" s="125"/>
      <c r="B49" s="119"/>
      <c r="C49" s="122"/>
      <c r="D49" s="55" t="s">
        <v>5</v>
      </c>
      <c r="E49" s="48">
        <f>SUM(F49:L49)</f>
        <v>129.47368</v>
      </c>
      <c r="F49" s="82">
        <v>0</v>
      </c>
      <c r="G49" s="48">
        <v>129.47368</v>
      </c>
      <c r="H49" s="49">
        <v>0</v>
      </c>
      <c r="I49" s="50">
        <v>0</v>
      </c>
      <c r="J49" s="49">
        <v>0</v>
      </c>
      <c r="K49" s="50">
        <v>0</v>
      </c>
      <c r="L49" s="50">
        <v>0</v>
      </c>
      <c r="M49" s="4"/>
    </row>
    <row r="50" spans="1:13" s="3" customFormat="1" ht="17.25" customHeight="1">
      <c r="A50" s="123" t="s">
        <v>109</v>
      </c>
      <c r="B50" s="94" t="s">
        <v>113</v>
      </c>
      <c r="C50" s="126"/>
      <c r="D50" s="55" t="s">
        <v>3</v>
      </c>
      <c r="E50" s="48">
        <f>E51+E52</f>
        <v>5220</v>
      </c>
      <c r="F50" s="82">
        <f>F51+F52</f>
        <v>0</v>
      </c>
      <c r="G50" s="48">
        <f>G51+G52</f>
        <v>5220</v>
      </c>
      <c r="H50" s="12">
        <f>H52+H51</f>
        <v>0</v>
      </c>
      <c r="I50" s="12">
        <f>I52+I51</f>
        <v>0</v>
      </c>
      <c r="J50" s="12">
        <f>J52+J51</f>
        <v>0</v>
      </c>
      <c r="K50" s="12">
        <f>K52+K51</f>
        <v>0</v>
      </c>
      <c r="L50" s="12">
        <f>L52+L51</f>
        <v>0</v>
      </c>
      <c r="M50" s="4"/>
    </row>
    <row r="51" spans="1:13" s="3" customFormat="1" ht="17.25" customHeight="1">
      <c r="A51" s="124"/>
      <c r="B51" s="118"/>
      <c r="C51" s="121"/>
      <c r="D51" s="55" t="s">
        <v>4</v>
      </c>
      <c r="E51" s="48">
        <f>SUM(F51:L51)</f>
        <v>4950</v>
      </c>
      <c r="F51" s="82">
        <v>0</v>
      </c>
      <c r="G51" s="48">
        <v>4950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"/>
    </row>
    <row r="52" spans="1:13" s="3" customFormat="1" ht="17.25" customHeight="1">
      <c r="A52" s="125"/>
      <c r="B52" s="119"/>
      <c r="C52" s="122"/>
      <c r="D52" s="55" t="s">
        <v>5</v>
      </c>
      <c r="E52" s="48">
        <f>SUM(F52:L52)</f>
        <v>270</v>
      </c>
      <c r="F52" s="82">
        <v>0</v>
      </c>
      <c r="G52" s="48">
        <v>270</v>
      </c>
      <c r="H52" s="49">
        <v>0</v>
      </c>
      <c r="I52" s="50">
        <v>0</v>
      </c>
      <c r="J52" s="49">
        <v>0</v>
      </c>
      <c r="K52" s="50">
        <v>0</v>
      </c>
      <c r="L52" s="50">
        <v>0</v>
      </c>
      <c r="M52" s="4"/>
    </row>
    <row r="53" spans="1:13" s="3" customFormat="1" ht="17.25" customHeight="1">
      <c r="A53" s="92" t="s">
        <v>86</v>
      </c>
      <c r="B53" s="94" t="s">
        <v>115</v>
      </c>
      <c r="C53" s="96" t="s">
        <v>2</v>
      </c>
      <c r="D53" s="2" t="s">
        <v>3</v>
      </c>
      <c r="E53" s="69">
        <f>SUM(E54:E55)</f>
        <v>1000</v>
      </c>
      <c r="F53" s="69">
        <f t="shared" ref="F53:L53" si="8">F54+F55</f>
        <v>0</v>
      </c>
      <c r="G53" s="69">
        <f t="shared" si="8"/>
        <v>1000</v>
      </c>
      <c r="H53" s="80">
        <f t="shared" si="8"/>
        <v>0</v>
      </c>
      <c r="I53" s="80">
        <f t="shared" si="8"/>
        <v>0</v>
      </c>
      <c r="J53" s="80">
        <f t="shared" si="8"/>
        <v>0</v>
      </c>
      <c r="K53" s="80">
        <f t="shared" si="8"/>
        <v>0</v>
      </c>
      <c r="L53" s="80">
        <f t="shared" si="8"/>
        <v>0</v>
      </c>
      <c r="M53" s="4"/>
    </row>
    <row r="54" spans="1:13" s="3" customFormat="1" ht="17.25" customHeight="1">
      <c r="A54" s="144"/>
      <c r="B54" s="118"/>
      <c r="C54" s="145"/>
      <c r="D54" s="2" t="s">
        <v>4</v>
      </c>
      <c r="E54" s="13">
        <f>SUM(F54:L54)</f>
        <v>950</v>
      </c>
      <c r="F54" s="14">
        <v>0</v>
      </c>
      <c r="G54" s="13">
        <v>950</v>
      </c>
      <c r="H54" s="14">
        <v>0</v>
      </c>
      <c r="I54" s="10">
        <v>0</v>
      </c>
      <c r="J54" s="14">
        <v>0</v>
      </c>
      <c r="K54" s="10">
        <v>0</v>
      </c>
      <c r="L54" s="14">
        <v>0</v>
      </c>
      <c r="M54" s="4"/>
    </row>
    <row r="55" spans="1:13" s="3" customFormat="1" ht="17.25" customHeight="1">
      <c r="A55" s="93"/>
      <c r="B55" s="119"/>
      <c r="C55" s="97"/>
      <c r="D55" s="2" t="s">
        <v>5</v>
      </c>
      <c r="E55" s="13">
        <f>SUM(F55:L55)</f>
        <v>50</v>
      </c>
      <c r="F55" s="14">
        <v>0</v>
      </c>
      <c r="G55" s="13">
        <v>50</v>
      </c>
      <c r="H55" s="14">
        <v>0</v>
      </c>
      <c r="I55" s="10">
        <v>0</v>
      </c>
      <c r="J55" s="14">
        <v>0</v>
      </c>
      <c r="K55" s="10">
        <v>0</v>
      </c>
      <c r="L55" s="14">
        <v>0</v>
      </c>
      <c r="M55" s="4"/>
    </row>
    <row r="56" spans="1:13" s="3" customFormat="1">
      <c r="A56" s="123" t="s">
        <v>87</v>
      </c>
      <c r="B56" s="114" t="s">
        <v>80</v>
      </c>
      <c r="C56" s="116" t="s">
        <v>2</v>
      </c>
      <c r="D56" s="57" t="s">
        <v>3</v>
      </c>
      <c r="E56" s="65">
        <f>SUM(E57:E58)</f>
        <v>1200</v>
      </c>
      <c r="F56" s="65">
        <f>F57+F58</f>
        <v>1200</v>
      </c>
      <c r="G56" s="66">
        <f t="shared" ref="G56:L56" si="9">G57+G58</f>
        <v>0</v>
      </c>
      <c r="H56" s="66">
        <f t="shared" si="9"/>
        <v>0</v>
      </c>
      <c r="I56" s="67">
        <f t="shared" si="9"/>
        <v>0</v>
      </c>
      <c r="J56" s="66">
        <f t="shared" si="9"/>
        <v>0</v>
      </c>
      <c r="K56" s="67">
        <f t="shared" si="9"/>
        <v>0</v>
      </c>
      <c r="L56" s="67">
        <f t="shared" si="9"/>
        <v>0</v>
      </c>
      <c r="M56" s="4"/>
    </row>
    <row r="57" spans="1:13" s="3" customFormat="1">
      <c r="A57" s="124"/>
      <c r="B57" s="115"/>
      <c r="C57" s="116"/>
      <c r="D57" s="57" t="s">
        <v>4</v>
      </c>
      <c r="E57" s="59">
        <f>SUM(F57:L57)</f>
        <v>0</v>
      </c>
      <c r="F57" s="58">
        <v>0</v>
      </c>
      <c r="G57" s="49">
        <v>0</v>
      </c>
      <c r="H57" s="49">
        <v>0</v>
      </c>
      <c r="I57" s="50">
        <v>0</v>
      </c>
      <c r="J57" s="49">
        <v>0</v>
      </c>
      <c r="K57" s="50">
        <v>0</v>
      </c>
      <c r="L57" s="49">
        <v>0</v>
      </c>
      <c r="M57" s="4"/>
    </row>
    <row r="58" spans="1:13" s="3" customFormat="1">
      <c r="A58" s="125"/>
      <c r="B58" s="115"/>
      <c r="C58" s="116"/>
      <c r="D58" s="57" t="s">
        <v>5</v>
      </c>
      <c r="E58" s="58">
        <f>SUM(F58:L58)</f>
        <v>1200</v>
      </c>
      <c r="F58" s="58">
        <v>1200</v>
      </c>
      <c r="G58" s="49">
        <v>0</v>
      </c>
      <c r="H58" s="49">
        <v>0</v>
      </c>
      <c r="I58" s="50">
        <v>0</v>
      </c>
      <c r="J58" s="49">
        <v>0</v>
      </c>
      <c r="K58" s="50">
        <v>0</v>
      </c>
      <c r="L58" s="49">
        <v>0</v>
      </c>
      <c r="M58" s="4"/>
    </row>
    <row r="59" spans="1:13" s="3" customFormat="1" ht="19.5" customHeight="1">
      <c r="A59" s="92" t="s">
        <v>88</v>
      </c>
      <c r="B59" s="146" t="s">
        <v>81</v>
      </c>
      <c r="C59" s="96" t="s">
        <v>2</v>
      </c>
      <c r="D59" s="2" t="s">
        <v>3</v>
      </c>
      <c r="E59" s="68">
        <f>SUM(F59:L59)</f>
        <v>950</v>
      </c>
      <c r="F59" s="69">
        <f t="shared" ref="F59:L59" si="10">F60</f>
        <v>950</v>
      </c>
      <c r="G59" s="70">
        <f t="shared" si="10"/>
        <v>0</v>
      </c>
      <c r="H59" s="70">
        <f t="shared" si="10"/>
        <v>0</v>
      </c>
      <c r="I59" s="70">
        <f t="shared" si="10"/>
        <v>0</v>
      </c>
      <c r="J59" s="70">
        <f t="shared" si="10"/>
        <v>0</v>
      </c>
      <c r="K59" s="70">
        <f t="shared" si="10"/>
        <v>0</v>
      </c>
      <c r="L59" s="70">
        <f t="shared" si="10"/>
        <v>0</v>
      </c>
      <c r="M59" s="4"/>
    </row>
    <row r="60" spans="1:13" s="3" customFormat="1" ht="18" customHeight="1">
      <c r="A60" s="93"/>
      <c r="B60" s="147"/>
      <c r="C60" s="97"/>
      <c r="D60" s="2" t="s">
        <v>4</v>
      </c>
      <c r="E60" s="13">
        <f>SUM(F60:L60)</f>
        <v>950</v>
      </c>
      <c r="F60" s="7">
        <v>950</v>
      </c>
      <c r="G60" s="14">
        <v>0</v>
      </c>
      <c r="H60" s="14">
        <v>0</v>
      </c>
      <c r="I60" s="10">
        <v>0</v>
      </c>
      <c r="J60" s="14">
        <v>0</v>
      </c>
      <c r="K60" s="10">
        <v>0</v>
      </c>
      <c r="L60" s="14">
        <v>0</v>
      </c>
      <c r="M60" s="4"/>
    </row>
    <row r="61" spans="1:13" s="3" customFormat="1">
      <c r="A61" s="92" t="s">
        <v>105</v>
      </c>
      <c r="B61" s="94" t="s">
        <v>75</v>
      </c>
      <c r="C61" s="96" t="s">
        <v>76</v>
      </c>
      <c r="D61" s="2" t="s">
        <v>3</v>
      </c>
      <c r="E61" s="69">
        <f>SUM(E62:E63)</f>
        <v>15072.599999999999</v>
      </c>
      <c r="F61" s="69">
        <f>F62+F63</f>
        <v>15072.599999999999</v>
      </c>
      <c r="G61" s="70">
        <v>0</v>
      </c>
      <c r="H61" s="70">
        <v>0</v>
      </c>
      <c r="I61" s="70">
        <v>0</v>
      </c>
      <c r="J61" s="70">
        <f>J62+J63</f>
        <v>0</v>
      </c>
      <c r="K61" s="70">
        <f>K62+K63</f>
        <v>0</v>
      </c>
      <c r="L61" s="70">
        <f>L62+L63</f>
        <v>0</v>
      </c>
      <c r="M61" s="4"/>
    </row>
    <row r="62" spans="1:13" s="3" customFormat="1">
      <c r="A62" s="144"/>
      <c r="B62" s="148"/>
      <c r="C62" s="145"/>
      <c r="D62" s="2" t="s">
        <v>4</v>
      </c>
      <c r="E62" s="13">
        <f>SUM(F62:L62)</f>
        <v>15072.599999999999</v>
      </c>
      <c r="F62" s="7">
        <f>10381.9+4690.7</f>
        <v>15072.599999999999</v>
      </c>
      <c r="G62" s="14">
        <v>0</v>
      </c>
      <c r="H62" s="14">
        <v>0</v>
      </c>
      <c r="I62" s="10">
        <v>0</v>
      </c>
      <c r="J62" s="14">
        <v>0</v>
      </c>
      <c r="K62" s="10">
        <v>0</v>
      </c>
      <c r="L62" s="14">
        <v>0</v>
      </c>
      <c r="M62" s="4"/>
    </row>
    <row r="63" spans="1:13" s="3" customFormat="1">
      <c r="A63" s="93"/>
      <c r="B63" s="95"/>
      <c r="C63" s="97"/>
      <c r="D63" s="2" t="s">
        <v>5</v>
      </c>
      <c r="E63" s="14">
        <f>SUM(F63:L63)</f>
        <v>0</v>
      </c>
      <c r="F63" s="14">
        <v>0</v>
      </c>
      <c r="G63" s="14">
        <v>0</v>
      </c>
      <c r="H63" s="14">
        <v>0</v>
      </c>
      <c r="I63" s="10">
        <v>0</v>
      </c>
      <c r="J63" s="14">
        <v>0</v>
      </c>
      <c r="K63" s="10">
        <v>0</v>
      </c>
      <c r="L63" s="14">
        <v>0</v>
      </c>
      <c r="M63" s="4"/>
    </row>
    <row r="64" spans="1:13" s="3" customFormat="1" ht="15" customHeight="1">
      <c r="A64" s="92" t="s">
        <v>114</v>
      </c>
      <c r="B64" s="94" t="s">
        <v>106</v>
      </c>
      <c r="C64" s="96" t="s">
        <v>2</v>
      </c>
      <c r="D64" s="2" t="s">
        <v>3</v>
      </c>
      <c r="E64" s="69">
        <f>SUM(E65)</f>
        <v>407</v>
      </c>
      <c r="F64" s="71">
        <v>0</v>
      </c>
      <c r="G64" s="69">
        <f>G65</f>
        <v>407</v>
      </c>
      <c r="H64" s="71">
        <v>0</v>
      </c>
      <c r="I64" s="72">
        <v>0</v>
      </c>
      <c r="J64" s="71">
        <v>0</v>
      </c>
      <c r="K64" s="72">
        <v>0</v>
      </c>
      <c r="L64" s="71">
        <v>0</v>
      </c>
      <c r="M64" s="4"/>
    </row>
    <row r="65" spans="1:13" s="3" customFormat="1">
      <c r="A65" s="93"/>
      <c r="B65" s="95"/>
      <c r="C65" s="97"/>
      <c r="D65" s="2" t="s">
        <v>5</v>
      </c>
      <c r="E65" s="7">
        <f>SUM(F65:L65)</f>
        <v>407</v>
      </c>
      <c r="F65" s="14">
        <v>0</v>
      </c>
      <c r="G65" s="7">
        <v>407</v>
      </c>
      <c r="H65" s="14">
        <v>0</v>
      </c>
      <c r="I65" s="10">
        <v>0</v>
      </c>
      <c r="J65" s="14">
        <v>0</v>
      </c>
      <c r="K65" s="10">
        <v>0</v>
      </c>
      <c r="L65" s="14">
        <v>0</v>
      </c>
      <c r="M65" s="4"/>
    </row>
    <row r="66" spans="1:13" s="3" customFormat="1" ht="15" customHeight="1">
      <c r="A66" s="92" t="s">
        <v>116</v>
      </c>
      <c r="B66" s="94" t="s">
        <v>117</v>
      </c>
      <c r="C66" s="96" t="s">
        <v>14</v>
      </c>
      <c r="D66" s="2" t="s">
        <v>3</v>
      </c>
      <c r="E66" s="69">
        <f>SUM(E67)</f>
        <v>1866</v>
      </c>
      <c r="F66" s="71">
        <v>0</v>
      </c>
      <c r="G66" s="69">
        <f>G67</f>
        <v>1866</v>
      </c>
      <c r="H66" s="71">
        <v>0</v>
      </c>
      <c r="I66" s="72">
        <v>0</v>
      </c>
      <c r="J66" s="71">
        <v>0</v>
      </c>
      <c r="K66" s="72">
        <v>0</v>
      </c>
      <c r="L66" s="71">
        <v>0</v>
      </c>
      <c r="M66" s="4"/>
    </row>
    <row r="67" spans="1:13" s="3" customFormat="1">
      <c r="A67" s="93"/>
      <c r="B67" s="95"/>
      <c r="C67" s="97"/>
      <c r="D67" s="2" t="s">
        <v>5</v>
      </c>
      <c r="E67" s="7">
        <f>SUM(F67:L67)</f>
        <v>1866</v>
      </c>
      <c r="F67" s="14">
        <v>0</v>
      </c>
      <c r="G67" s="7">
        <v>1866</v>
      </c>
      <c r="H67" s="14">
        <v>0</v>
      </c>
      <c r="I67" s="10">
        <v>0</v>
      </c>
      <c r="J67" s="14">
        <v>0</v>
      </c>
      <c r="K67" s="10">
        <v>0</v>
      </c>
      <c r="L67" s="14">
        <v>0</v>
      </c>
      <c r="M67" s="4"/>
    </row>
    <row r="68" spans="1:13" s="3" customFormat="1" ht="15" customHeight="1">
      <c r="A68" s="92" t="s">
        <v>118</v>
      </c>
      <c r="B68" s="94" t="s">
        <v>119</v>
      </c>
      <c r="C68" s="96" t="s">
        <v>14</v>
      </c>
      <c r="D68" s="2" t="s">
        <v>3</v>
      </c>
      <c r="E68" s="69">
        <f>SUM(E69)</f>
        <v>2500</v>
      </c>
      <c r="F68" s="71">
        <v>0</v>
      </c>
      <c r="G68" s="69">
        <f>G69</f>
        <v>2500</v>
      </c>
      <c r="H68" s="71">
        <v>0</v>
      </c>
      <c r="I68" s="72">
        <v>0</v>
      </c>
      <c r="J68" s="71">
        <v>0</v>
      </c>
      <c r="K68" s="72">
        <v>0</v>
      </c>
      <c r="L68" s="71">
        <v>0</v>
      </c>
      <c r="M68" s="4"/>
    </row>
    <row r="69" spans="1:13" s="3" customFormat="1">
      <c r="A69" s="93"/>
      <c r="B69" s="95"/>
      <c r="C69" s="97"/>
      <c r="D69" s="2" t="s">
        <v>5</v>
      </c>
      <c r="E69" s="7">
        <f>SUM(F69:L69)</f>
        <v>2500</v>
      </c>
      <c r="F69" s="14">
        <v>0</v>
      </c>
      <c r="G69" s="7">
        <v>2500</v>
      </c>
      <c r="H69" s="14">
        <v>0</v>
      </c>
      <c r="I69" s="10">
        <v>0</v>
      </c>
      <c r="J69" s="14">
        <v>0</v>
      </c>
      <c r="K69" s="10">
        <v>0</v>
      </c>
      <c r="L69" s="14">
        <v>0</v>
      </c>
      <c r="M69" s="4"/>
    </row>
    <row r="70" spans="1:13">
      <c r="A70" s="51"/>
      <c r="B70" s="30" t="s">
        <v>8</v>
      </c>
      <c r="C70" s="51"/>
      <c r="D70" s="6" t="s">
        <v>3</v>
      </c>
      <c r="E70" s="21">
        <f t="shared" ref="E70:L70" si="11">SUM(E71:E72)</f>
        <v>411371.43518999999</v>
      </c>
      <c r="F70" s="21">
        <f t="shared" si="11"/>
        <v>139573.4</v>
      </c>
      <c r="G70" s="21">
        <f t="shared" si="11"/>
        <v>102784.73519000001</v>
      </c>
      <c r="H70" s="21">
        <f t="shared" si="11"/>
        <v>79752.399999999994</v>
      </c>
      <c r="I70" s="21">
        <f t="shared" si="11"/>
        <v>72798.900000000009</v>
      </c>
      <c r="J70" s="21">
        <f t="shared" si="11"/>
        <v>5252.5</v>
      </c>
      <c r="K70" s="21">
        <f t="shared" si="11"/>
        <v>5485.1</v>
      </c>
      <c r="L70" s="21">
        <f t="shared" si="11"/>
        <v>5724.4</v>
      </c>
      <c r="M70" s="28"/>
    </row>
    <row r="71" spans="1:13">
      <c r="A71" s="51"/>
      <c r="B71" s="51"/>
      <c r="C71" s="51"/>
      <c r="D71" s="6" t="s">
        <v>4</v>
      </c>
      <c r="E71" s="21">
        <f>SUM(F71:L71)</f>
        <v>354749.7</v>
      </c>
      <c r="F71" s="21">
        <f t="shared" ref="F71:L71" si="12">F10+F13+F15+F18+F21+F24+F27+F30+F39+F57+F60+F62+F54</f>
        <v>123061.9</v>
      </c>
      <c r="G71" s="21">
        <f t="shared" si="12"/>
        <v>89645.5</v>
      </c>
      <c r="H71" s="21">
        <f t="shared" si="12"/>
        <v>74384.5</v>
      </c>
      <c r="I71" s="21">
        <f t="shared" si="12"/>
        <v>67657.8</v>
      </c>
      <c r="J71" s="21">
        <f t="shared" si="12"/>
        <v>0</v>
      </c>
      <c r="K71" s="21">
        <f t="shared" si="12"/>
        <v>0</v>
      </c>
      <c r="L71" s="21">
        <f t="shared" si="12"/>
        <v>0</v>
      </c>
      <c r="M71" s="28"/>
    </row>
    <row r="72" spans="1:13">
      <c r="A72" s="51"/>
      <c r="B72" s="51"/>
      <c r="C72" s="51"/>
      <c r="D72" s="6" t="s">
        <v>5</v>
      </c>
      <c r="E72" s="21">
        <f>SUM(F72:L72)</f>
        <v>56621.735189999999</v>
      </c>
      <c r="F72" s="21">
        <f>F11+F16+F19+F22+F25+F28+F31+F33+F35+F37+F40+F58+F63+F65+F55</f>
        <v>16511.5</v>
      </c>
      <c r="G72" s="21">
        <f>G11+G16+G19+G22+G25+G28+G31+G33+G35+G37+G40+G58+G63+G65+G55+G67+G69</f>
        <v>13139.235189999999</v>
      </c>
      <c r="H72" s="21">
        <f>H11+H16+H19+H22+H25+H28+H31+H33+H35+H37+H40+H58+H63+H65+H55</f>
        <v>5367.9</v>
      </c>
      <c r="I72" s="21">
        <f>I11+I16+I19+I22+I25+I28+I31+I33+I35+I37+I40+I58+I63+I65+I55</f>
        <v>5141.1000000000004</v>
      </c>
      <c r="J72" s="21">
        <f>J11+J16+J19+J22+J25+J28+J31+J33+J35+J37+J40+J58+J63+J65+J55</f>
        <v>5252.5</v>
      </c>
      <c r="K72" s="21">
        <f>K11+K16+K19+K22+K25+K28+K31+K33+K35+K37+K40+K58+K63+K65+K55</f>
        <v>5485.1</v>
      </c>
      <c r="L72" s="21">
        <f>L11+L16+L19+L22+L25+L28+L31+L33+L35+L37+L40+L58+L63+L65+L55</f>
        <v>5724.4</v>
      </c>
      <c r="M72" s="28"/>
    </row>
    <row r="73" spans="1:13">
      <c r="A73" s="110" t="s">
        <v>9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4"/>
    </row>
    <row r="74" spans="1:13" ht="32.25" customHeight="1">
      <c r="A74" s="111" t="s">
        <v>70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3"/>
    </row>
    <row r="75" spans="1:13">
      <c r="A75" s="110" t="s">
        <v>61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</row>
    <row r="76" spans="1:13" ht="63.75" customHeight="1">
      <c r="A76" s="42" t="s">
        <v>35</v>
      </c>
      <c r="B76" s="60" t="s">
        <v>36</v>
      </c>
      <c r="C76" s="39" t="s">
        <v>2</v>
      </c>
      <c r="D76" s="39" t="s">
        <v>5</v>
      </c>
      <c r="E76" s="16">
        <f>SUM(F76:L76)</f>
        <v>1205.3000000000002</v>
      </c>
      <c r="F76" s="16">
        <v>146.1</v>
      </c>
      <c r="G76" s="15">
        <v>0</v>
      </c>
      <c r="H76" s="26">
        <v>0</v>
      </c>
      <c r="I76" s="26">
        <v>0</v>
      </c>
      <c r="J76" s="16">
        <v>336</v>
      </c>
      <c r="K76" s="16">
        <v>352.8</v>
      </c>
      <c r="L76" s="16">
        <v>370.4</v>
      </c>
    </row>
    <row r="77" spans="1:13" ht="32.25" customHeight="1">
      <c r="A77" s="39" t="s">
        <v>68</v>
      </c>
      <c r="B77" s="44" t="s">
        <v>69</v>
      </c>
      <c r="C77" s="39" t="s">
        <v>2</v>
      </c>
      <c r="D77" s="39" t="s">
        <v>5</v>
      </c>
      <c r="E77" s="16">
        <f>SUM(F77:L77)</f>
        <v>445</v>
      </c>
      <c r="F77" s="16">
        <f>280+80+85</f>
        <v>445</v>
      </c>
      <c r="G77" s="15">
        <v>0</v>
      </c>
      <c r="H77" s="15">
        <v>0</v>
      </c>
      <c r="I77" s="39">
        <v>0</v>
      </c>
      <c r="J77" s="40">
        <v>0</v>
      </c>
      <c r="K77" s="39">
        <v>0</v>
      </c>
      <c r="L77" s="40">
        <v>0</v>
      </c>
    </row>
    <row r="78" spans="1:13" ht="29.25" customHeight="1">
      <c r="A78" s="39" t="s">
        <v>72</v>
      </c>
      <c r="B78" s="43" t="s">
        <v>99</v>
      </c>
      <c r="C78" s="39" t="s">
        <v>2</v>
      </c>
      <c r="D78" s="40" t="s">
        <v>4</v>
      </c>
      <c r="E78" s="16">
        <f>SUM(F78:L78)</f>
        <v>382.5</v>
      </c>
      <c r="F78" s="16">
        <f>382.5</f>
        <v>382.5</v>
      </c>
      <c r="G78" s="15">
        <v>0</v>
      </c>
      <c r="H78" s="15">
        <v>0</v>
      </c>
      <c r="I78" s="39">
        <v>0</v>
      </c>
      <c r="J78" s="40">
        <v>0</v>
      </c>
      <c r="K78" s="39">
        <v>0</v>
      </c>
      <c r="L78" s="40">
        <v>0</v>
      </c>
    </row>
    <row r="79" spans="1:13">
      <c r="A79" s="51"/>
      <c r="B79" s="5" t="s">
        <v>37</v>
      </c>
      <c r="C79" s="51"/>
      <c r="D79" s="6" t="s">
        <v>3</v>
      </c>
      <c r="E79" s="52">
        <f>SUM(E80:E81)</f>
        <v>2032.8000000000002</v>
      </c>
      <c r="F79" s="53">
        <f>SUM(F80:F81)</f>
        <v>973.6</v>
      </c>
      <c r="G79" s="41">
        <f t="shared" ref="G79:L79" si="13">G80+G81</f>
        <v>0</v>
      </c>
      <c r="H79" s="41">
        <f t="shared" si="13"/>
        <v>0</v>
      </c>
      <c r="I79" s="41">
        <f t="shared" si="13"/>
        <v>0</v>
      </c>
      <c r="J79" s="53">
        <f t="shared" si="13"/>
        <v>336</v>
      </c>
      <c r="K79" s="52">
        <f t="shared" si="13"/>
        <v>352.8</v>
      </c>
      <c r="L79" s="52">
        <f t="shared" si="13"/>
        <v>370.4</v>
      </c>
      <c r="M79" s="28"/>
    </row>
    <row r="80" spans="1:13">
      <c r="A80" s="51"/>
      <c r="B80" s="51"/>
      <c r="C80" s="51"/>
      <c r="D80" s="6" t="s">
        <v>4</v>
      </c>
      <c r="E80" s="52">
        <f>SUM(F80:L80)</f>
        <v>382.5</v>
      </c>
      <c r="F80" s="53">
        <f t="shared" ref="F80:L80" si="14">F78</f>
        <v>382.5</v>
      </c>
      <c r="G80" s="41">
        <f t="shared" si="14"/>
        <v>0</v>
      </c>
      <c r="H80" s="41">
        <f t="shared" si="14"/>
        <v>0</v>
      </c>
      <c r="I80" s="41">
        <f t="shared" si="14"/>
        <v>0</v>
      </c>
      <c r="J80" s="33">
        <f t="shared" si="14"/>
        <v>0</v>
      </c>
      <c r="K80" s="53">
        <f t="shared" si="14"/>
        <v>0</v>
      </c>
      <c r="L80" s="53">
        <f t="shared" si="14"/>
        <v>0</v>
      </c>
      <c r="M80" s="28"/>
    </row>
    <row r="81" spans="1:13">
      <c r="A81" s="51"/>
      <c r="B81" s="51"/>
      <c r="C81" s="51"/>
      <c r="D81" s="6" t="s">
        <v>5</v>
      </c>
      <c r="E81" s="52">
        <f>SUM(F81:L81)</f>
        <v>1650.3000000000002</v>
      </c>
      <c r="F81" s="53">
        <f>F77+F76</f>
        <v>591.1</v>
      </c>
      <c r="G81" s="41">
        <f t="shared" ref="G81:L81" si="15">SUM(G76:G77)</f>
        <v>0</v>
      </c>
      <c r="H81" s="41">
        <f t="shared" si="15"/>
        <v>0</v>
      </c>
      <c r="I81" s="41">
        <f t="shared" si="15"/>
        <v>0</v>
      </c>
      <c r="J81" s="53">
        <f t="shared" si="15"/>
        <v>336</v>
      </c>
      <c r="K81" s="53">
        <f t="shared" si="15"/>
        <v>352.8</v>
      </c>
      <c r="L81" s="53">
        <f t="shared" si="15"/>
        <v>370.4</v>
      </c>
      <c r="M81" s="28"/>
    </row>
    <row r="82" spans="1:13">
      <c r="A82" s="161" t="s">
        <v>38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3"/>
    </row>
    <row r="83" spans="1:13">
      <c r="A83" s="110" t="s">
        <v>62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</row>
    <row r="84" spans="1:13">
      <c r="A84" s="110" t="s">
        <v>39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</row>
    <row r="85" spans="1:13" ht="24.75" customHeight="1">
      <c r="A85" s="132" t="s">
        <v>40</v>
      </c>
      <c r="B85" s="94" t="s">
        <v>82</v>
      </c>
      <c r="C85" s="141" t="s">
        <v>14</v>
      </c>
      <c r="D85" s="40" t="s">
        <v>3</v>
      </c>
      <c r="E85" s="16">
        <f t="shared" ref="E85:L85" si="16">SUM(E86:E87)</f>
        <v>614.79999999999995</v>
      </c>
      <c r="F85" s="16">
        <f t="shared" si="16"/>
        <v>0</v>
      </c>
      <c r="G85" s="38">
        <f t="shared" si="16"/>
        <v>0</v>
      </c>
      <c r="H85" s="38">
        <f t="shared" si="16"/>
        <v>614.79999999999995</v>
      </c>
      <c r="I85" s="16">
        <f t="shared" si="16"/>
        <v>0</v>
      </c>
      <c r="J85" s="38">
        <f t="shared" si="16"/>
        <v>0</v>
      </c>
      <c r="K85" s="16">
        <f t="shared" si="16"/>
        <v>0</v>
      </c>
      <c r="L85" s="16">
        <f t="shared" si="16"/>
        <v>0</v>
      </c>
    </row>
    <row r="86" spans="1:13" ht="24.75" customHeight="1">
      <c r="A86" s="133"/>
      <c r="B86" s="118"/>
      <c r="C86" s="157"/>
      <c r="D86" s="40" t="s">
        <v>4</v>
      </c>
      <c r="E86" s="16">
        <f>SUM(F86:L86)</f>
        <v>553.29999999999995</v>
      </c>
      <c r="F86" s="16">
        <v>0</v>
      </c>
      <c r="G86" s="38">
        <v>0</v>
      </c>
      <c r="H86" s="38">
        <v>553.29999999999995</v>
      </c>
      <c r="I86" s="39">
        <v>0</v>
      </c>
      <c r="J86" s="38">
        <v>0</v>
      </c>
      <c r="K86" s="39">
        <v>0</v>
      </c>
      <c r="L86" s="39">
        <v>0</v>
      </c>
    </row>
    <row r="87" spans="1:13" ht="16.5" customHeight="1">
      <c r="A87" s="134"/>
      <c r="B87" s="119"/>
      <c r="C87" s="142"/>
      <c r="D87" s="39" t="s">
        <v>5</v>
      </c>
      <c r="E87" s="16">
        <f>SUM(F87:L87)</f>
        <v>61.5</v>
      </c>
      <c r="F87" s="16">
        <f>582-582</f>
        <v>0</v>
      </c>
      <c r="G87" s="38">
        <v>0</v>
      </c>
      <c r="H87" s="38">
        <v>61.5</v>
      </c>
      <c r="I87" s="39">
        <v>0</v>
      </c>
      <c r="J87" s="38">
        <v>0</v>
      </c>
      <c r="K87" s="39">
        <v>0</v>
      </c>
      <c r="L87" s="39">
        <v>0</v>
      </c>
    </row>
    <row r="88" spans="1:13" ht="24.75" customHeight="1">
      <c r="A88" s="42" t="s">
        <v>41</v>
      </c>
      <c r="B88" s="27" t="s">
        <v>71</v>
      </c>
      <c r="C88" s="39" t="s">
        <v>2</v>
      </c>
      <c r="D88" s="39" t="s">
        <v>5</v>
      </c>
      <c r="E88" s="39">
        <f>SUM(F88:L88)</f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</row>
    <row r="89" spans="1:13" ht="15" customHeight="1">
      <c r="A89" s="51"/>
      <c r="B89" s="5" t="s">
        <v>43</v>
      </c>
      <c r="C89" s="51"/>
      <c r="D89" s="6" t="s">
        <v>3</v>
      </c>
      <c r="E89" s="21">
        <f>SUM(E90:E91)</f>
        <v>614.79999999999995</v>
      </c>
      <c r="F89" s="53">
        <f>SUM(F90:F91)</f>
        <v>0</v>
      </c>
      <c r="G89" s="17">
        <f t="shared" ref="G89:L89" si="17">G90+G91</f>
        <v>0</v>
      </c>
      <c r="H89" s="83">
        <f t="shared" si="17"/>
        <v>614.79999999999995</v>
      </c>
      <c r="I89" s="41">
        <f t="shared" si="17"/>
        <v>0</v>
      </c>
      <c r="J89" s="17">
        <f t="shared" si="17"/>
        <v>0</v>
      </c>
      <c r="K89" s="41">
        <f t="shared" si="17"/>
        <v>0</v>
      </c>
      <c r="L89" s="41">
        <f t="shared" si="17"/>
        <v>0</v>
      </c>
      <c r="M89" s="28"/>
    </row>
    <row r="90" spans="1:13" ht="17.25" customHeight="1">
      <c r="A90" s="51"/>
      <c r="B90" s="51"/>
      <c r="C90" s="51"/>
      <c r="D90" s="6" t="s">
        <v>4</v>
      </c>
      <c r="E90" s="21">
        <f>SUM(F90:L90)</f>
        <v>553.29999999999995</v>
      </c>
      <c r="F90" s="53">
        <f>F86</f>
        <v>0</v>
      </c>
      <c r="G90" s="17">
        <f>G85</f>
        <v>0</v>
      </c>
      <c r="H90" s="33">
        <f>H86</f>
        <v>553.29999999999995</v>
      </c>
      <c r="I90" s="41">
        <f>I86</f>
        <v>0</v>
      </c>
      <c r="J90" s="17">
        <f>J88</f>
        <v>0</v>
      </c>
      <c r="K90" s="41">
        <f>K86</f>
        <v>0</v>
      </c>
      <c r="L90" s="41">
        <f>L86</f>
        <v>0</v>
      </c>
      <c r="M90" s="28"/>
    </row>
    <row r="91" spans="1:13">
      <c r="A91" s="51"/>
      <c r="B91" s="51"/>
      <c r="C91" s="51"/>
      <c r="D91" s="6" t="s">
        <v>5</v>
      </c>
      <c r="E91" s="53">
        <f>SUM(F91:L91)</f>
        <v>61.5</v>
      </c>
      <c r="F91" s="53">
        <f>F87+F88</f>
        <v>0</v>
      </c>
      <c r="G91" s="17">
        <f>G87+G88</f>
        <v>0</v>
      </c>
      <c r="H91" s="33">
        <f>H87+H88</f>
        <v>61.5</v>
      </c>
      <c r="I91" s="41">
        <f>I88+I85</f>
        <v>0</v>
      </c>
      <c r="J91" s="17">
        <f>J88+J85</f>
        <v>0</v>
      </c>
      <c r="K91" s="41">
        <f>K88+K85</f>
        <v>0</v>
      </c>
      <c r="L91" s="41">
        <f>L88+L85</f>
        <v>0</v>
      </c>
      <c r="M91" s="28"/>
    </row>
    <row r="92" spans="1:13">
      <c r="A92" s="110" t="s">
        <v>44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</row>
    <row r="93" spans="1:13" ht="33" customHeight="1">
      <c r="A93" s="103" t="s">
        <v>63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1:13">
      <c r="A94" s="110" t="s">
        <v>64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13">
      <c r="A95" s="110" t="s">
        <v>45</v>
      </c>
      <c r="B95" s="98" t="s">
        <v>42</v>
      </c>
      <c r="C95" s="151" t="s">
        <v>2</v>
      </c>
      <c r="D95" s="2" t="s">
        <v>3</v>
      </c>
      <c r="E95" s="13">
        <f>SUM(E96:E97)</f>
        <v>2571.6000000000004</v>
      </c>
      <c r="F95" s="13">
        <f>F96+F97</f>
        <v>543.1</v>
      </c>
      <c r="G95" s="13">
        <f>G96+G97</f>
        <v>1327.9</v>
      </c>
      <c r="H95" s="13">
        <f>H96+H97</f>
        <v>350.3</v>
      </c>
      <c r="I95" s="13">
        <f>I96+I97</f>
        <v>350.3</v>
      </c>
      <c r="J95" s="39">
        <v>0</v>
      </c>
      <c r="K95" s="39">
        <v>0</v>
      </c>
      <c r="L95" s="39">
        <v>0</v>
      </c>
    </row>
    <row r="96" spans="1:13">
      <c r="A96" s="110"/>
      <c r="B96" s="155"/>
      <c r="C96" s="151"/>
      <c r="D96" s="2" t="s">
        <v>4</v>
      </c>
      <c r="E96" s="14">
        <f>F96+G96+H96+I96+J96+K96+L96</f>
        <v>0</v>
      </c>
      <c r="F96" s="14">
        <v>0</v>
      </c>
      <c r="G96" s="14">
        <v>0</v>
      </c>
      <c r="H96" s="14">
        <v>0</v>
      </c>
      <c r="I96" s="39">
        <v>0</v>
      </c>
      <c r="J96" s="39">
        <v>0</v>
      </c>
      <c r="K96" s="39">
        <v>0</v>
      </c>
      <c r="L96" s="39">
        <v>0</v>
      </c>
    </row>
    <row r="97" spans="1:13">
      <c r="A97" s="110"/>
      <c r="B97" s="156"/>
      <c r="C97" s="151"/>
      <c r="D97" s="2" t="s">
        <v>5</v>
      </c>
      <c r="E97" s="13">
        <f>F97+G97+H97+I97+J97+K97+L97</f>
        <v>2571.6000000000004</v>
      </c>
      <c r="F97" s="14">
        <v>543.1</v>
      </c>
      <c r="G97" s="13">
        <v>1327.9</v>
      </c>
      <c r="H97" s="14">
        <v>350.3</v>
      </c>
      <c r="I97" s="39">
        <v>350.3</v>
      </c>
      <c r="J97" s="39">
        <v>0</v>
      </c>
      <c r="K97" s="39">
        <v>0</v>
      </c>
      <c r="L97" s="39">
        <v>0</v>
      </c>
    </row>
    <row r="98" spans="1:13">
      <c r="A98" s="127"/>
      <c r="B98" s="128" t="s">
        <v>46</v>
      </c>
      <c r="C98" s="110"/>
      <c r="D98" s="6" t="s">
        <v>3</v>
      </c>
      <c r="E98" s="24">
        <f>E99+E100</f>
        <v>2571.6000000000004</v>
      </c>
      <c r="F98" s="17">
        <f>F99+F100</f>
        <v>543.1</v>
      </c>
      <c r="G98" s="24">
        <f>G99+G100</f>
        <v>1327.9</v>
      </c>
      <c r="H98" s="17">
        <f>H99+H100</f>
        <v>350.3</v>
      </c>
      <c r="I98" s="41">
        <f>I100+I99</f>
        <v>350.3</v>
      </c>
      <c r="J98" s="41">
        <f>J99+J100</f>
        <v>0</v>
      </c>
      <c r="K98" s="41">
        <f>K99+K100</f>
        <v>0</v>
      </c>
      <c r="L98" s="41">
        <f>L99+L100</f>
        <v>0</v>
      </c>
      <c r="M98" s="28"/>
    </row>
    <row r="99" spans="1:13">
      <c r="A99" s="127"/>
      <c r="B99" s="129"/>
      <c r="C99" s="110"/>
      <c r="D99" s="6" t="s">
        <v>4</v>
      </c>
      <c r="E99" s="17">
        <f>SUM(F99:L99)</f>
        <v>0</v>
      </c>
      <c r="F99" s="17">
        <f t="shared" ref="E99:G100" si="18">F96</f>
        <v>0</v>
      </c>
      <c r="G99" s="17">
        <f t="shared" si="18"/>
        <v>0</v>
      </c>
      <c r="H99" s="17">
        <f t="shared" ref="H99:L100" si="19">H96</f>
        <v>0</v>
      </c>
      <c r="I99" s="41">
        <f t="shared" si="19"/>
        <v>0</v>
      </c>
      <c r="J99" s="41">
        <f t="shared" si="19"/>
        <v>0</v>
      </c>
      <c r="K99" s="41">
        <f t="shared" si="19"/>
        <v>0</v>
      </c>
      <c r="L99" s="41">
        <f t="shared" si="19"/>
        <v>0</v>
      </c>
      <c r="M99" s="28"/>
    </row>
    <row r="100" spans="1:13">
      <c r="A100" s="127"/>
      <c r="B100" s="129"/>
      <c r="C100" s="110"/>
      <c r="D100" s="6" t="s">
        <v>5</v>
      </c>
      <c r="E100" s="24">
        <f t="shared" si="18"/>
        <v>2571.6000000000004</v>
      </c>
      <c r="F100" s="17">
        <f t="shared" si="18"/>
        <v>543.1</v>
      </c>
      <c r="G100" s="24">
        <f t="shared" si="18"/>
        <v>1327.9</v>
      </c>
      <c r="H100" s="17">
        <f t="shared" si="19"/>
        <v>350.3</v>
      </c>
      <c r="I100" s="41">
        <f t="shared" si="19"/>
        <v>350.3</v>
      </c>
      <c r="J100" s="41">
        <f t="shared" si="19"/>
        <v>0</v>
      </c>
      <c r="K100" s="41">
        <f t="shared" si="19"/>
        <v>0</v>
      </c>
      <c r="L100" s="41">
        <f t="shared" si="19"/>
        <v>0</v>
      </c>
      <c r="M100" s="28"/>
    </row>
    <row r="101" spans="1:13">
      <c r="A101" s="110" t="s">
        <v>47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</row>
    <row r="102" spans="1:13" ht="18" customHeight="1">
      <c r="A102" s="110" t="s">
        <v>65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</row>
    <row r="103" spans="1:13">
      <c r="A103" s="110" t="s">
        <v>48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</row>
    <row r="104" spans="1:13">
      <c r="A104" s="152" t="s">
        <v>50</v>
      </c>
      <c r="B104" s="98" t="s">
        <v>49</v>
      </c>
      <c r="C104" s="103" t="s">
        <v>93</v>
      </c>
      <c r="D104" s="2" t="s">
        <v>3</v>
      </c>
      <c r="E104" s="16">
        <f>F104+G104+H104+I104+J104+K104+L104</f>
        <v>912220.1</v>
      </c>
      <c r="F104" s="16">
        <f>F105+F106+F108</f>
        <v>151661.1</v>
      </c>
      <c r="G104" s="16">
        <f>31256.5+G105+G106+G108</f>
        <v>680096.6</v>
      </c>
      <c r="H104" s="16">
        <v>78462.399999999994</v>
      </c>
      <c r="I104" s="15">
        <f>I108+I106+I105</f>
        <v>0</v>
      </c>
      <c r="J104" s="16">
        <f>J108+J106+J105</f>
        <v>2000</v>
      </c>
      <c r="K104" s="15">
        <f>K108+K106+K105</f>
        <v>0</v>
      </c>
      <c r="L104" s="15">
        <f>L108+L106+L105</f>
        <v>0</v>
      </c>
    </row>
    <row r="105" spans="1:13" ht="18" customHeight="1">
      <c r="A105" s="152"/>
      <c r="B105" s="153"/>
      <c r="C105" s="103"/>
      <c r="D105" s="2" t="s">
        <v>66</v>
      </c>
      <c r="E105" s="16">
        <f>F105+G105+H105+I105+J105+K105+L105</f>
        <v>224023.19999999998</v>
      </c>
      <c r="F105" s="16">
        <v>39038.199999999997</v>
      </c>
      <c r="G105" s="62">
        <v>107964.9</v>
      </c>
      <c r="H105" s="16">
        <v>77020.100000000006</v>
      </c>
      <c r="I105" s="15">
        <v>0</v>
      </c>
      <c r="J105" s="15">
        <v>0</v>
      </c>
      <c r="K105" s="39">
        <v>0</v>
      </c>
      <c r="L105" s="39">
        <v>0</v>
      </c>
    </row>
    <row r="106" spans="1:13" ht="18" customHeight="1">
      <c r="A106" s="152"/>
      <c r="B106" s="153"/>
      <c r="C106" s="103"/>
      <c r="D106" s="98" t="s">
        <v>4</v>
      </c>
      <c r="E106" s="86">
        <f>F106+H106+I106+J106+K106+L106+G106+31256.5</f>
        <v>679526.6</v>
      </c>
      <c r="F106" s="88">
        <v>110276.5</v>
      </c>
      <c r="G106" s="62">
        <v>537993.6</v>
      </c>
      <c r="H106" s="90">
        <v>0</v>
      </c>
      <c r="I106" s="84">
        <v>0</v>
      </c>
      <c r="J106" s="84">
        <v>0</v>
      </c>
      <c r="K106" s="141">
        <v>0</v>
      </c>
      <c r="L106" s="141">
        <v>0</v>
      </c>
    </row>
    <row r="107" spans="1:13">
      <c r="A107" s="152"/>
      <c r="B107" s="153"/>
      <c r="C107" s="103"/>
      <c r="D107" s="99"/>
      <c r="E107" s="87"/>
      <c r="F107" s="89"/>
      <c r="G107" s="63" t="s">
        <v>96</v>
      </c>
      <c r="H107" s="91"/>
      <c r="I107" s="85"/>
      <c r="J107" s="85"/>
      <c r="K107" s="142"/>
      <c r="L107" s="142"/>
    </row>
    <row r="108" spans="1:13">
      <c r="A108" s="152"/>
      <c r="B108" s="154"/>
      <c r="C108" s="103"/>
      <c r="D108" s="2" t="s">
        <v>5</v>
      </c>
      <c r="E108" s="16">
        <f>F108+G108+H108+I108+J108+K108+L108</f>
        <v>8670.2999999999993</v>
      </c>
      <c r="F108" s="16">
        <v>2346.4</v>
      </c>
      <c r="G108" s="63">
        <v>2881.6</v>
      </c>
      <c r="H108" s="16">
        <v>1442.3</v>
      </c>
      <c r="I108" s="15">
        <v>0</v>
      </c>
      <c r="J108" s="16">
        <v>2000</v>
      </c>
      <c r="K108" s="39">
        <v>0</v>
      </c>
      <c r="L108" s="39">
        <v>0</v>
      </c>
    </row>
    <row r="109" spans="1:13">
      <c r="A109" s="110"/>
      <c r="B109" s="151" t="s">
        <v>51</v>
      </c>
      <c r="C109" s="151" t="s">
        <v>2</v>
      </c>
      <c r="D109" s="6" t="s">
        <v>3</v>
      </c>
      <c r="E109" s="21">
        <f t="shared" ref="E109:L109" si="20">E110+E111+E112</f>
        <v>912220.1</v>
      </c>
      <c r="F109" s="21">
        <f t="shared" si="20"/>
        <v>151661.1</v>
      </c>
      <c r="G109" s="20">
        <f>G110+G111+G112</f>
        <v>680096.6</v>
      </c>
      <c r="H109" s="20">
        <f>H110+H111+H112</f>
        <v>78462.400000000009</v>
      </c>
      <c r="I109" s="41">
        <f t="shared" si="20"/>
        <v>0</v>
      </c>
      <c r="J109" s="33">
        <f t="shared" si="20"/>
        <v>2000</v>
      </c>
      <c r="K109" s="41">
        <f t="shared" si="20"/>
        <v>0</v>
      </c>
      <c r="L109" s="41">
        <f t="shared" si="20"/>
        <v>0</v>
      </c>
      <c r="M109" s="28"/>
    </row>
    <row r="110" spans="1:13">
      <c r="A110" s="110"/>
      <c r="B110" s="151"/>
      <c r="C110" s="151"/>
      <c r="D110" s="6" t="s">
        <v>66</v>
      </c>
      <c r="E110" s="21">
        <f>SUM(F110:L110)</f>
        <v>224023.19999999998</v>
      </c>
      <c r="F110" s="21">
        <f t="shared" ref="F110:L110" si="21">F105</f>
        <v>39038.199999999997</v>
      </c>
      <c r="G110" s="20">
        <f t="shared" si="21"/>
        <v>107964.9</v>
      </c>
      <c r="H110" s="20">
        <f t="shared" si="21"/>
        <v>77020.100000000006</v>
      </c>
      <c r="I110" s="22">
        <f t="shared" si="21"/>
        <v>0</v>
      </c>
      <c r="J110" s="18">
        <f t="shared" si="21"/>
        <v>0</v>
      </c>
      <c r="K110" s="22">
        <f t="shared" si="21"/>
        <v>0</v>
      </c>
      <c r="L110" s="22">
        <f t="shared" si="21"/>
        <v>0</v>
      </c>
      <c r="M110" s="28"/>
    </row>
    <row r="111" spans="1:13">
      <c r="A111" s="110"/>
      <c r="B111" s="151"/>
      <c r="C111" s="151"/>
      <c r="D111" s="6" t="s">
        <v>4</v>
      </c>
      <c r="E111" s="21">
        <f>SUM(F111:L111)</f>
        <v>679526.6</v>
      </c>
      <c r="F111" s="21">
        <f>F106</f>
        <v>110276.5</v>
      </c>
      <c r="G111" s="20">
        <f>G106+31256.5</f>
        <v>569250.1</v>
      </c>
      <c r="H111" s="18">
        <f>H106</f>
        <v>0</v>
      </c>
      <c r="I111" s="22">
        <f>I106</f>
        <v>0</v>
      </c>
      <c r="J111" s="18">
        <f>J106</f>
        <v>0</v>
      </c>
      <c r="K111" s="22">
        <f>K106</f>
        <v>0</v>
      </c>
      <c r="L111" s="22">
        <f>L106</f>
        <v>0</v>
      </c>
      <c r="M111" s="28"/>
    </row>
    <row r="112" spans="1:13">
      <c r="A112" s="110"/>
      <c r="B112" s="151"/>
      <c r="C112" s="151"/>
      <c r="D112" s="6" t="s">
        <v>5</v>
      </c>
      <c r="E112" s="21">
        <f>SUM(F112:L112)</f>
        <v>8670.2999999999993</v>
      </c>
      <c r="F112" s="21">
        <f t="shared" ref="F112:L112" si="22">F108</f>
        <v>2346.4</v>
      </c>
      <c r="G112" s="20">
        <f t="shared" si="22"/>
        <v>2881.6</v>
      </c>
      <c r="H112" s="20">
        <f t="shared" si="22"/>
        <v>1442.3</v>
      </c>
      <c r="I112" s="22">
        <f t="shared" si="22"/>
        <v>0</v>
      </c>
      <c r="J112" s="20">
        <f t="shared" si="22"/>
        <v>2000</v>
      </c>
      <c r="K112" s="22">
        <f t="shared" si="22"/>
        <v>0</v>
      </c>
      <c r="L112" s="22">
        <f t="shared" si="22"/>
        <v>0</v>
      </c>
      <c r="M112" s="28"/>
    </row>
    <row r="113" spans="1:15">
      <c r="A113" s="149" t="s">
        <v>90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</row>
    <row r="114" spans="1:15">
      <c r="A114" s="110" t="s">
        <v>67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</row>
    <row r="115" spans="1:15" ht="36.75" customHeight="1">
      <c r="A115" s="103" t="s">
        <v>52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1:15" ht="14.25" customHeight="1">
      <c r="A116" s="132" t="s">
        <v>56</v>
      </c>
      <c r="B116" s="135" t="s">
        <v>53</v>
      </c>
      <c r="C116" s="138" t="s">
        <v>77</v>
      </c>
      <c r="D116" s="43" t="s">
        <v>3</v>
      </c>
      <c r="E116" s="16">
        <f>SUM(E117:E119)</f>
        <v>75067.101840000003</v>
      </c>
      <c r="F116" s="16">
        <f>SUM(F117:F119)</f>
        <v>19116.3</v>
      </c>
      <c r="G116" s="16">
        <f t="shared" ref="G116:L116" si="23">SUM(G117:G119)</f>
        <v>19891.101839999999</v>
      </c>
      <c r="H116" s="16">
        <f>H119</f>
        <v>16925.099999999999</v>
      </c>
      <c r="I116" s="16">
        <f t="shared" si="23"/>
        <v>19134.600000000002</v>
      </c>
      <c r="J116" s="39">
        <f t="shared" si="23"/>
        <v>0</v>
      </c>
      <c r="K116" s="39">
        <f t="shared" si="23"/>
        <v>0</v>
      </c>
      <c r="L116" s="39">
        <f t="shared" si="23"/>
        <v>0</v>
      </c>
    </row>
    <row r="117" spans="1:15" ht="18" customHeight="1">
      <c r="A117" s="133"/>
      <c r="B117" s="136"/>
      <c r="C117" s="139"/>
      <c r="D117" s="43" t="s">
        <v>66</v>
      </c>
      <c r="E117" s="11">
        <f>SUM(F117:L117)</f>
        <v>260</v>
      </c>
      <c r="F117" s="11">
        <v>260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</row>
    <row r="118" spans="1:15" ht="18" customHeight="1">
      <c r="A118" s="133"/>
      <c r="B118" s="136"/>
      <c r="C118" s="139"/>
      <c r="D118" s="2" t="s">
        <v>4</v>
      </c>
      <c r="E118" s="11">
        <f>F118+G118+H118+I118+J118+K118+L118</f>
        <v>0</v>
      </c>
      <c r="F118" s="32">
        <v>0</v>
      </c>
      <c r="G118" s="38">
        <v>0</v>
      </c>
      <c r="H118" s="38">
        <v>0</v>
      </c>
      <c r="I118" s="39">
        <v>0</v>
      </c>
      <c r="J118" s="39">
        <v>0</v>
      </c>
      <c r="K118" s="39">
        <v>0</v>
      </c>
      <c r="L118" s="39">
        <v>0</v>
      </c>
    </row>
    <row r="119" spans="1:15">
      <c r="A119" s="134"/>
      <c r="B119" s="137"/>
      <c r="C119" s="140"/>
      <c r="D119" s="43" t="s">
        <v>5</v>
      </c>
      <c r="E119" s="11">
        <f>SUM(F119:L119)</f>
        <v>74807.101840000003</v>
      </c>
      <c r="F119" s="11">
        <f>15848.2+3008.1</f>
        <v>18856.3</v>
      </c>
      <c r="G119" s="19">
        <f>16649.2+3200-417+710-72.4-27.5-8.5-142.69816</f>
        <v>19891.101839999999</v>
      </c>
      <c r="H119" s="19">
        <v>16925.099999999999</v>
      </c>
      <c r="I119" s="11">
        <f>1858.2+17276.4</f>
        <v>19134.600000000002</v>
      </c>
      <c r="J119" s="39">
        <v>0</v>
      </c>
      <c r="K119" s="39">
        <v>0</v>
      </c>
      <c r="L119" s="39">
        <v>0</v>
      </c>
    </row>
    <row r="120" spans="1:15" ht="30.6">
      <c r="A120" s="42" t="s">
        <v>57</v>
      </c>
      <c r="B120" s="43" t="s">
        <v>54</v>
      </c>
      <c r="C120" s="14" t="s">
        <v>2</v>
      </c>
      <c r="D120" s="44" t="s">
        <v>5</v>
      </c>
      <c r="E120" s="11">
        <f>F120+G120+H120+I120+J120+K120+L120</f>
        <v>36843.398159999997</v>
      </c>
      <c r="F120" s="11">
        <f>3568.9+4185.9+410.5+39.9</f>
        <v>8205.1999999999989</v>
      </c>
      <c r="G120" s="19">
        <f>3779.2+4578.4+420+660.3+244.6+72.4+142.69816</f>
        <v>9897.5981599999977</v>
      </c>
      <c r="H120" s="19">
        <f>3956.8+4793.5+425</f>
        <v>9175.2999999999993</v>
      </c>
      <c r="I120" s="11">
        <f>4130.9+5004.4+430</f>
        <v>9565.2999999999993</v>
      </c>
      <c r="J120" s="39">
        <v>0</v>
      </c>
      <c r="K120" s="39">
        <v>0</v>
      </c>
      <c r="L120" s="39">
        <v>0</v>
      </c>
    </row>
    <row r="121" spans="1:15" ht="20.399999999999999">
      <c r="A121" s="42" t="s">
        <v>58</v>
      </c>
      <c r="B121" s="43" t="s">
        <v>55</v>
      </c>
      <c r="C121" s="14" t="s">
        <v>2</v>
      </c>
      <c r="D121" s="44" t="s">
        <v>5</v>
      </c>
      <c r="E121" s="11">
        <f>F121+G121+H121+I121+J121+K121+L121</f>
        <v>13392.599999999999</v>
      </c>
      <c r="F121" s="11">
        <f>3102+230</f>
        <v>3332</v>
      </c>
      <c r="G121" s="19">
        <f>3128+168.1+35.7+27.5+8.5</f>
        <v>3367.7999999999997</v>
      </c>
      <c r="H121" s="19">
        <f>3153+176</f>
        <v>3329</v>
      </c>
      <c r="I121" s="11">
        <f>3180+183.8</f>
        <v>3363.8</v>
      </c>
      <c r="J121" s="39">
        <v>0</v>
      </c>
      <c r="K121" s="39">
        <v>0</v>
      </c>
      <c r="L121" s="39">
        <v>0</v>
      </c>
    </row>
    <row r="122" spans="1:15">
      <c r="A122" s="127"/>
      <c r="B122" s="128" t="s">
        <v>59</v>
      </c>
      <c r="C122" s="110" t="s">
        <v>2</v>
      </c>
      <c r="D122" s="6" t="s">
        <v>3</v>
      </c>
      <c r="E122" s="24">
        <f>SUM(E123:E125)</f>
        <v>125303.09999999999</v>
      </c>
      <c r="F122" s="24">
        <f>SUM(F123:F125)</f>
        <v>30653.5</v>
      </c>
      <c r="G122" s="24">
        <f>SUM(G123:G125)</f>
        <v>33156.5</v>
      </c>
      <c r="H122" s="24">
        <f>SUM(H123:H125)</f>
        <v>29429.399999999998</v>
      </c>
      <c r="I122" s="24">
        <f>SUM(I123:I125)</f>
        <v>32063.7</v>
      </c>
      <c r="J122" s="41">
        <f>J123+J125</f>
        <v>0</v>
      </c>
      <c r="K122" s="41">
        <f>K123+K125</f>
        <v>0</v>
      </c>
      <c r="L122" s="41">
        <f>L123+L125</f>
        <v>0</v>
      </c>
      <c r="M122" s="28"/>
    </row>
    <row r="123" spans="1:15">
      <c r="A123" s="127"/>
      <c r="B123" s="129"/>
      <c r="C123" s="110"/>
      <c r="D123" s="6" t="s">
        <v>73</v>
      </c>
      <c r="E123" s="21">
        <f>SUM(F123:L123)</f>
        <v>260</v>
      </c>
      <c r="F123" s="25">
        <f>F117</f>
        <v>260</v>
      </c>
      <c r="G123" s="29">
        <f t="shared" ref="G123:L123" si="24">G117</f>
        <v>0</v>
      </c>
      <c r="H123" s="29">
        <f t="shared" si="24"/>
        <v>0</v>
      </c>
      <c r="I123" s="29">
        <f t="shared" si="24"/>
        <v>0</v>
      </c>
      <c r="J123" s="29">
        <f t="shared" si="24"/>
        <v>0</v>
      </c>
      <c r="K123" s="29">
        <f t="shared" si="24"/>
        <v>0</v>
      </c>
      <c r="L123" s="29">
        <f t="shared" si="24"/>
        <v>0</v>
      </c>
      <c r="M123" s="28"/>
    </row>
    <row r="124" spans="1:15">
      <c r="A124" s="127"/>
      <c r="B124" s="129"/>
      <c r="C124" s="110"/>
      <c r="D124" s="6" t="s">
        <v>4</v>
      </c>
      <c r="E124" s="21">
        <f>E118</f>
        <v>0</v>
      </c>
      <c r="F124" s="21">
        <f t="shared" ref="F124:L124" si="25">F118</f>
        <v>0</v>
      </c>
      <c r="G124" s="21">
        <f t="shared" si="25"/>
        <v>0</v>
      </c>
      <c r="H124" s="21">
        <f t="shared" si="25"/>
        <v>0</v>
      </c>
      <c r="I124" s="21">
        <f t="shared" si="25"/>
        <v>0</v>
      </c>
      <c r="J124" s="21">
        <f t="shared" si="25"/>
        <v>0</v>
      </c>
      <c r="K124" s="21">
        <f t="shared" si="25"/>
        <v>0</v>
      </c>
      <c r="L124" s="21">
        <f t="shared" si="25"/>
        <v>0</v>
      </c>
      <c r="M124" s="28"/>
    </row>
    <row r="125" spans="1:15">
      <c r="A125" s="127"/>
      <c r="B125" s="129"/>
      <c r="C125" s="110"/>
      <c r="D125" s="6" t="s">
        <v>5</v>
      </c>
      <c r="E125" s="25">
        <f>SUM(F125:L125)</f>
        <v>125043.09999999999</v>
      </c>
      <c r="F125" s="25">
        <f t="shared" ref="F125:L125" si="26">F119+F120+F121</f>
        <v>30393.5</v>
      </c>
      <c r="G125" s="25">
        <f t="shared" si="26"/>
        <v>33156.5</v>
      </c>
      <c r="H125" s="25">
        <f t="shared" si="26"/>
        <v>29429.399999999998</v>
      </c>
      <c r="I125" s="25">
        <f t="shared" si="26"/>
        <v>32063.7</v>
      </c>
      <c r="J125" s="29">
        <f t="shared" si="26"/>
        <v>0</v>
      </c>
      <c r="K125" s="29">
        <f t="shared" si="26"/>
        <v>0</v>
      </c>
      <c r="L125" s="29">
        <f t="shared" si="26"/>
        <v>0</v>
      </c>
      <c r="M125" s="28"/>
    </row>
    <row r="126" spans="1:15" ht="15.75" customHeight="1">
      <c r="A126" s="141"/>
      <c r="B126" s="158" t="s">
        <v>60</v>
      </c>
      <c r="C126" s="158" t="s">
        <v>2</v>
      </c>
      <c r="D126" s="17" t="s">
        <v>3</v>
      </c>
      <c r="E126" s="21">
        <f>E122+E109+E98+E89+E79+E70</f>
        <v>1454113.83519</v>
      </c>
      <c r="F126" s="25">
        <f t="shared" ref="F126:L126" si="27">F122+F109+F98+F89+F79+F70</f>
        <v>323404.7</v>
      </c>
      <c r="G126" s="20">
        <f>G122+G109+G98+G89+G79+G70</f>
        <v>817365.73519000004</v>
      </c>
      <c r="H126" s="20">
        <f t="shared" si="27"/>
        <v>188609.3</v>
      </c>
      <c r="I126" s="25">
        <f t="shared" si="27"/>
        <v>105212.90000000001</v>
      </c>
      <c r="J126" s="21">
        <f t="shared" si="27"/>
        <v>7588.5</v>
      </c>
      <c r="K126" s="21">
        <f t="shared" si="27"/>
        <v>5837.9000000000005</v>
      </c>
      <c r="L126" s="21">
        <f t="shared" si="27"/>
        <v>6094.7999999999993</v>
      </c>
      <c r="M126" s="28">
        <f>SUM(F126:L126)</f>
        <v>1454113.83519</v>
      </c>
      <c r="N126" s="28"/>
      <c r="O126" s="34"/>
    </row>
    <row r="127" spans="1:15">
      <c r="A127" s="157"/>
      <c r="B127" s="159"/>
      <c r="C127" s="159"/>
      <c r="D127" s="17" t="s">
        <v>4</v>
      </c>
      <c r="E127" s="21">
        <f>E111+E99+E90+E80+E71+E124</f>
        <v>1035212.1000000001</v>
      </c>
      <c r="F127" s="25">
        <f>F111+F99+F71+F90+F80+F124</f>
        <v>233720.9</v>
      </c>
      <c r="G127" s="20">
        <f>G111+G99+G71+G124+G118</f>
        <v>658895.6</v>
      </c>
      <c r="H127" s="20">
        <f>H111+H99+H71+H90+H124+H118</f>
        <v>74937.8</v>
      </c>
      <c r="I127" s="25">
        <f>I111+I99+I71+I124+I118</f>
        <v>67657.8</v>
      </c>
      <c r="J127" s="23">
        <f>J111+J99+J71+J125+J118</f>
        <v>0</v>
      </c>
      <c r="K127" s="22">
        <f>K111+K99+K71+K125+K118</f>
        <v>0</v>
      </c>
      <c r="L127" s="31">
        <f>L111+L99+L71+L125+L118</f>
        <v>0</v>
      </c>
      <c r="M127" s="28">
        <f>SUM(F127:L127)</f>
        <v>1035212.1000000001</v>
      </c>
      <c r="N127" s="28"/>
      <c r="O127" s="34"/>
    </row>
    <row r="128" spans="1:15">
      <c r="A128" s="157"/>
      <c r="B128" s="159"/>
      <c r="C128" s="159"/>
      <c r="D128" s="17" t="s">
        <v>5</v>
      </c>
      <c r="E128" s="21">
        <f>E125+E112+E100+E91+E81+E72</f>
        <v>194618.53519</v>
      </c>
      <c r="F128" s="25">
        <f>F125+F112+F100+F91+F81+F72</f>
        <v>50385.599999999999</v>
      </c>
      <c r="G128" s="25">
        <f>G125+G112+G100+G91+G81+G72</f>
        <v>50505.235189999999</v>
      </c>
      <c r="H128" s="20">
        <f>H125+H112+H100+H91+H81+H72</f>
        <v>36651.399999999994</v>
      </c>
      <c r="I128" s="25">
        <f>I125+I112+I100+I91+I81+I72</f>
        <v>37555.1</v>
      </c>
      <c r="J128" s="21">
        <f>J112+J100+J91+J81+J72+J125</f>
        <v>7588.5</v>
      </c>
      <c r="K128" s="21">
        <f>K125+K112+K100+K91+K81+K72</f>
        <v>5837.9000000000005</v>
      </c>
      <c r="L128" s="21">
        <f>L125+L112+L100+L91+L81+L72</f>
        <v>6094.7999999999993</v>
      </c>
      <c r="M128" s="28">
        <f>SUM(F128:L128)</f>
        <v>194618.53518999997</v>
      </c>
      <c r="N128" s="28"/>
      <c r="O128" s="34"/>
    </row>
    <row r="129" spans="1:15">
      <c r="A129" s="142"/>
      <c r="B129" s="160"/>
      <c r="C129" s="160"/>
      <c r="D129" s="17" t="s">
        <v>66</v>
      </c>
      <c r="E129" s="21">
        <f t="shared" ref="E129:L129" si="28">E110+E123</f>
        <v>224283.19999999998</v>
      </c>
      <c r="F129" s="25">
        <f t="shared" si="28"/>
        <v>39298.199999999997</v>
      </c>
      <c r="G129" s="25">
        <f>G110+G123</f>
        <v>107964.9</v>
      </c>
      <c r="H129" s="25">
        <f t="shared" si="28"/>
        <v>77020.100000000006</v>
      </c>
      <c r="I129" s="29">
        <f t="shared" si="28"/>
        <v>0</v>
      </c>
      <c r="J129" s="29">
        <f t="shared" si="28"/>
        <v>0</v>
      </c>
      <c r="K129" s="29">
        <f t="shared" si="28"/>
        <v>0</v>
      </c>
      <c r="L129" s="29">
        <f t="shared" si="28"/>
        <v>0</v>
      </c>
      <c r="M129" s="46">
        <f>SUM(F129:L129)</f>
        <v>224283.19999999998</v>
      </c>
      <c r="N129" s="46"/>
      <c r="O129" s="34"/>
    </row>
    <row r="130" spans="1:15">
      <c r="A130" s="4"/>
      <c r="B130" s="4"/>
      <c r="C130" s="4"/>
      <c r="D130" s="54"/>
      <c r="E130" s="54"/>
      <c r="F130" s="54"/>
      <c r="G130" s="54"/>
      <c r="H130" s="4"/>
      <c r="I130" s="4"/>
      <c r="J130" s="4"/>
      <c r="K130" s="4"/>
      <c r="L130" s="4"/>
    </row>
    <row r="131" spans="1:15">
      <c r="A131" s="61" t="s">
        <v>94</v>
      </c>
      <c r="B131" t="s">
        <v>95</v>
      </c>
      <c r="D131" s="36"/>
      <c r="E131" s="36"/>
      <c r="F131" s="36"/>
      <c r="G131" s="36"/>
    </row>
    <row r="132" spans="1:15" ht="34.5" customHeight="1">
      <c r="D132" s="35"/>
      <c r="E132" s="37"/>
      <c r="F132" s="35"/>
      <c r="G132" s="64"/>
    </row>
  </sheetData>
  <mergeCells count="128">
    <mergeCell ref="A126:A129"/>
    <mergeCell ref="B126:B129"/>
    <mergeCell ref="C126:C129"/>
    <mergeCell ref="A82:L82"/>
    <mergeCell ref="A83:L83"/>
    <mergeCell ref="A84:L84"/>
    <mergeCell ref="A92:L92"/>
    <mergeCell ref="B85:B87"/>
    <mergeCell ref="A85:A87"/>
    <mergeCell ref="C85:C87"/>
    <mergeCell ref="A103:L103"/>
    <mergeCell ref="B104:B108"/>
    <mergeCell ref="C104:C108"/>
    <mergeCell ref="L106:L107"/>
    <mergeCell ref="A94:L94"/>
    <mergeCell ref="A93:L93"/>
    <mergeCell ref="A95:A97"/>
    <mergeCell ref="C95:C97"/>
    <mergeCell ref="B95:B97"/>
    <mergeCell ref="A113:L113"/>
    <mergeCell ref="C109:C112"/>
    <mergeCell ref="B109:B112"/>
    <mergeCell ref="A109:A112"/>
    <mergeCell ref="A104:A108"/>
    <mergeCell ref="A98:A100"/>
    <mergeCell ref="B98:B100"/>
    <mergeCell ref="C98:C100"/>
    <mergeCell ref="A101:L101"/>
    <mergeCell ref="A102:L102"/>
    <mergeCell ref="C61:C63"/>
    <mergeCell ref="B59:B60"/>
    <mergeCell ref="B53:B55"/>
    <mergeCell ref="C53:C55"/>
    <mergeCell ref="B61:B63"/>
    <mergeCell ref="A61:A63"/>
    <mergeCell ref="B64:B65"/>
    <mergeCell ref="C64:C65"/>
    <mergeCell ref="B47:B49"/>
    <mergeCell ref="C47:C49"/>
    <mergeCell ref="A47:A49"/>
    <mergeCell ref="A50:A52"/>
    <mergeCell ref="B50:B52"/>
    <mergeCell ref="C50:C52"/>
    <mergeCell ref="A53:A55"/>
    <mergeCell ref="A59:A60"/>
    <mergeCell ref="B66:B67"/>
    <mergeCell ref="C66:C67"/>
    <mergeCell ref="A29:A31"/>
    <mergeCell ref="B32:B33"/>
    <mergeCell ref="C32:C33"/>
    <mergeCell ref="A32:A33"/>
    <mergeCell ref="B29:B31"/>
    <mergeCell ref="C29:C31"/>
    <mergeCell ref="B34:B35"/>
    <mergeCell ref="A64:A65"/>
    <mergeCell ref="C34:C35"/>
    <mergeCell ref="C59:C60"/>
    <mergeCell ref="B56:B58"/>
    <mergeCell ref="A56:A58"/>
    <mergeCell ref="C56:C58"/>
    <mergeCell ref="A34:A35"/>
    <mergeCell ref="A36:A37"/>
    <mergeCell ref="A41:A43"/>
    <mergeCell ref="B41:B43"/>
    <mergeCell ref="C41:C43"/>
    <mergeCell ref="A122:A125"/>
    <mergeCell ref="B122:B125"/>
    <mergeCell ref="C122:C125"/>
    <mergeCell ref="A75:L75"/>
    <mergeCell ref="A114:L114"/>
    <mergeCell ref="A115:L115"/>
    <mergeCell ref="A116:A119"/>
    <mergeCell ref="B116:B119"/>
    <mergeCell ref="C116:C119"/>
    <mergeCell ref="K106:K107"/>
    <mergeCell ref="A74:L74"/>
    <mergeCell ref="B36:B37"/>
    <mergeCell ref="C36:C37"/>
    <mergeCell ref="B38:B40"/>
    <mergeCell ref="A38:A40"/>
    <mergeCell ref="C38:C40"/>
    <mergeCell ref="A44:A46"/>
    <mergeCell ref="B44:B46"/>
    <mergeCell ref="C44:C46"/>
    <mergeCell ref="A66:A67"/>
    <mergeCell ref="C20:C22"/>
    <mergeCell ref="B12:B13"/>
    <mergeCell ref="A17:A19"/>
    <mergeCell ref="B20:B22"/>
    <mergeCell ref="C14:C16"/>
    <mergeCell ref="A20:A22"/>
    <mergeCell ref="B17:B19"/>
    <mergeCell ref="C17:C19"/>
    <mergeCell ref="A23:A25"/>
    <mergeCell ref="C12:C13"/>
    <mergeCell ref="C26:C28"/>
    <mergeCell ref="A26:A28"/>
    <mergeCell ref="B23:B25"/>
    <mergeCell ref="C23:C25"/>
    <mergeCell ref="A14:A16"/>
    <mergeCell ref="A12:A13"/>
    <mergeCell ref="B26:B28"/>
    <mergeCell ref="B14:B16"/>
    <mergeCell ref="A7:L7"/>
    <mergeCell ref="A8:L8"/>
    <mergeCell ref="A9:A11"/>
    <mergeCell ref="B9:B11"/>
    <mergeCell ref="C9:C11"/>
    <mergeCell ref="E3:L3"/>
    <mergeCell ref="F4:L4"/>
    <mergeCell ref="B3:B5"/>
    <mergeCell ref="C3:C5"/>
    <mergeCell ref="A2:L2"/>
    <mergeCell ref="A6:L6"/>
    <mergeCell ref="A3:A5"/>
    <mergeCell ref="D3:D5"/>
    <mergeCell ref="E4:E5"/>
    <mergeCell ref="I1:L1"/>
    <mergeCell ref="J106:J107"/>
    <mergeCell ref="E106:E107"/>
    <mergeCell ref="F106:F107"/>
    <mergeCell ref="H106:H107"/>
    <mergeCell ref="I106:I107"/>
    <mergeCell ref="A68:A69"/>
    <mergeCell ref="B68:B69"/>
    <mergeCell ref="C68:C69"/>
    <mergeCell ref="D106:D107"/>
    <mergeCell ref="A73:L73"/>
  </mergeCells>
  <phoneticPr fontId="0" type="noConversion"/>
  <pageMargins left="0.31496062992125984" right="0" top="0.59055118110236227" bottom="0.59055118110236227" header="0.19685039370078741" footer="0.31496062992125984"/>
  <pageSetup paperSize="9" scale="72" fitToHeight="4" orientation="landscape" r:id="rId1"/>
  <rowBreaks count="1" manualBreakCount="1">
    <brk id="33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Лист2</vt:lpstr>
      <vt:lpstr>Лист3</vt:lpstr>
      <vt:lpstr>'Приложение 2'!Заголовки_для_печати</vt:lpstr>
      <vt:lpstr>'Приложение 2'!Область_печати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2015-11-05T07:00:16Z</cp:lastPrinted>
  <dcterms:created xsi:type="dcterms:W3CDTF">2014-04-14T04:30:29Z</dcterms:created>
  <dcterms:modified xsi:type="dcterms:W3CDTF">2015-11-26T03:33:18Z</dcterms:modified>
</cp:coreProperties>
</file>